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760" windowWidth="11520" windowHeight="6330"/>
  </bookViews>
  <sheets>
    <sheet name="1" sheetId="1" r:id="rId1"/>
  </sheets>
  <definedNames>
    <definedName name="_xlnm.Print_Titles" localSheetId="0">'1'!$9:$9</definedName>
    <definedName name="_xlnm.Print_Area" localSheetId="0">'1'!$A$1:$AL$467</definedName>
  </definedNames>
  <calcPr calcId="144525"/>
</workbook>
</file>

<file path=xl/calcChain.xml><?xml version="1.0" encoding="utf-8"?>
<calcChain xmlns="http://schemas.openxmlformats.org/spreadsheetml/2006/main">
  <c r="AJ151" i="1" l="1"/>
  <c r="AG151" i="1"/>
  <c r="AA151" i="1"/>
  <c r="AD151" i="1"/>
  <c r="AA457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C223" i="1"/>
  <c r="D111" i="1" l="1"/>
  <c r="E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C111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C9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D80" i="1"/>
  <c r="E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C64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C54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C44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C32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B120" i="1" s="1"/>
  <c r="AC26" i="1"/>
  <c r="AD26" i="1"/>
  <c r="AE26" i="1"/>
  <c r="AF26" i="1"/>
  <c r="AF120" i="1" s="1"/>
  <c r="AG26" i="1"/>
  <c r="AH26" i="1"/>
  <c r="AI26" i="1"/>
  <c r="AJ26" i="1"/>
  <c r="AJ120" i="1" s="1"/>
  <c r="AK26" i="1"/>
  <c r="AL26" i="1"/>
  <c r="C26" i="1"/>
  <c r="U151" i="1"/>
  <c r="X448" i="1"/>
  <c r="U448" i="1"/>
  <c r="X446" i="1"/>
  <c r="U446" i="1"/>
  <c r="AI120" i="1" l="1"/>
  <c r="AE120" i="1"/>
  <c r="G120" i="1"/>
  <c r="AL120" i="1"/>
  <c r="AH120" i="1"/>
  <c r="AD120" i="1"/>
  <c r="AK120" i="1"/>
  <c r="AG120" i="1"/>
  <c r="AC120" i="1"/>
  <c r="AA120" i="1"/>
  <c r="U457" i="1"/>
  <c r="X151" i="1"/>
  <c r="X153" i="1" s="1"/>
  <c r="R151" i="1"/>
  <c r="O151" i="1"/>
  <c r="O457" i="1" s="1"/>
  <c r="O452" i="1"/>
  <c r="O448" i="1"/>
  <c r="O450" i="1" s="1"/>
  <c r="O459" i="1" s="1"/>
  <c r="R169" i="1"/>
  <c r="O169" i="1"/>
  <c r="L395" i="1"/>
  <c r="I366" i="1"/>
  <c r="I365" i="1"/>
  <c r="I279" i="1"/>
  <c r="I278" i="1"/>
  <c r="I275" i="1"/>
  <c r="I298" i="1"/>
  <c r="I195" i="1"/>
  <c r="I194" i="1"/>
  <c r="I191" i="1"/>
  <c r="I188" i="1"/>
  <c r="I324" i="1"/>
  <c r="I323" i="1"/>
  <c r="C279" i="1"/>
  <c r="C299" i="1"/>
  <c r="L118" i="1"/>
  <c r="L120" i="1" s="1"/>
  <c r="L149" i="1" s="1"/>
  <c r="L151" i="1" s="1"/>
  <c r="F121" i="1"/>
  <c r="C359" i="1"/>
  <c r="C183" i="1"/>
  <c r="C185" i="1" s="1"/>
  <c r="O462" i="1" l="1"/>
  <c r="O461" i="1"/>
  <c r="C195" i="1"/>
  <c r="I292" i="1"/>
  <c r="I299" i="1" s="1"/>
  <c r="J299" i="1"/>
  <c r="C66" i="1"/>
  <c r="C80" i="1" s="1"/>
  <c r="C58" i="1"/>
  <c r="F107" i="1"/>
  <c r="F74" i="1"/>
  <c r="C36" i="1"/>
  <c r="C38" i="1" s="1"/>
  <c r="F30" i="1"/>
  <c r="C13" i="1"/>
  <c r="C15" i="1" s="1"/>
  <c r="L425" i="1"/>
  <c r="F290" i="1"/>
  <c r="I452" i="1"/>
  <c r="I461" i="1" s="1"/>
  <c r="I462" i="1" s="1"/>
  <c r="L415" i="1"/>
  <c r="M383" i="1"/>
  <c r="L383" i="1"/>
  <c r="L248" i="1"/>
  <c r="L442" i="1"/>
  <c r="L441" i="1"/>
  <c r="M433" i="1"/>
  <c r="F427" i="1"/>
  <c r="M415" i="1"/>
  <c r="L414" i="1"/>
  <c r="L411" i="1"/>
  <c r="L403" i="1"/>
  <c r="L394" i="1"/>
  <c r="L382" i="1"/>
  <c r="L379" i="1"/>
  <c r="L373" i="1"/>
  <c r="C361" i="1"/>
  <c r="J366" i="1"/>
  <c r="I362" i="1"/>
  <c r="I358" i="1"/>
  <c r="L346" i="1"/>
  <c r="M324" i="1"/>
  <c r="L320" i="1"/>
  <c r="L314" i="1"/>
  <c r="L310" i="1"/>
  <c r="M262" i="1"/>
  <c r="L262" i="1"/>
  <c r="L261" i="1"/>
  <c r="M234" i="1"/>
  <c r="L219" i="1"/>
  <c r="L213" i="1"/>
  <c r="L210" i="1"/>
  <c r="F209" i="1"/>
  <c r="M205" i="1"/>
  <c r="L205" i="1"/>
  <c r="L204" i="1"/>
  <c r="M347" i="1"/>
  <c r="L317" i="1"/>
  <c r="F118" i="1"/>
  <c r="C399" i="1"/>
  <c r="C401" i="1" s="1"/>
  <c r="J403" i="1"/>
  <c r="I399" i="1"/>
  <c r="I403" i="1" s="1"/>
  <c r="L429" i="1"/>
  <c r="L234" i="1"/>
  <c r="J257" i="1"/>
  <c r="I257" i="1"/>
  <c r="M403" i="1"/>
  <c r="L347" i="1"/>
  <c r="L304" i="1"/>
  <c r="L324" i="1" s="1"/>
  <c r="I253" i="1"/>
  <c r="G234" i="1"/>
  <c r="L247" i="1"/>
  <c r="M442" i="1"/>
  <c r="F257" i="1"/>
  <c r="F408" i="1"/>
  <c r="F415" i="1" s="1"/>
  <c r="F431" i="1"/>
  <c r="F429" i="1" s="1"/>
  <c r="F438" i="1"/>
  <c r="F442" i="1" s="1"/>
  <c r="F395" i="1"/>
  <c r="F397" i="1" s="1"/>
  <c r="F391" i="1"/>
  <c r="F393" i="1" s="1"/>
  <c r="F343" i="1"/>
  <c r="F347" i="1" s="1"/>
  <c r="F311" i="1"/>
  <c r="F307" i="1"/>
  <c r="F309" i="1" s="1"/>
  <c r="F245" i="1"/>
  <c r="F247" i="1" s="1"/>
  <c r="F289" i="1"/>
  <c r="F104" i="1"/>
  <c r="G257" i="1"/>
  <c r="C357" i="1"/>
  <c r="D347" i="1"/>
  <c r="C347" i="1"/>
  <c r="D366" i="1"/>
  <c r="C342" i="1"/>
  <c r="C257" i="1"/>
  <c r="C252" i="1"/>
  <c r="C374" i="1"/>
  <c r="C376" i="1" s="1"/>
  <c r="F437" i="1"/>
  <c r="F407" i="1"/>
  <c r="C385" i="1"/>
  <c r="C352" i="1"/>
  <c r="C366" i="1" s="1"/>
  <c r="C236" i="1"/>
  <c r="C248" i="1" s="1"/>
  <c r="C178" i="1"/>
  <c r="C180" i="1" s="1"/>
  <c r="C175" i="1"/>
  <c r="C177" i="1" s="1"/>
  <c r="C172" i="1"/>
  <c r="C174" i="1" s="1"/>
  <c r="F336" i="1"/>
  <c r="F303" i="1"/>
  <c r="F448" i="1" s="1"/>
  <c r="F450" i="1" s="1"/>
  <c r="F459" i="1" s="1"/>
  <c r="F222" i="1"/>
  <c r="F216" i="1"/>
  <c r="F199" i="1"/>
  <c r="AG169" i="1"/>
  <c r="AG461" i="1" s="1"/>
  <c r="AA169" i="1"/>
  <c r="AA461" i="1" s="1"/>
  <c r="U169" i="1"/>
  <c r="U461" i="1" s="1"/>
  <c r="AG149" i="1"/>
  <c r="AA149" i="1"/>
  <c r="AJ148" i="1"/>
  <c r="AJ169" i="1" s="1"/>
  <c r="AJ461" i="1" s="1"/>
  <c r="AD148" i="1"/>
  <c r="AD169" i="1" s="1"/>
  <c r="AD461" i="1" s="1"/>
  <c r="X169" i="1"/>
  <c r="X461" i="1" s="1"/>
  <c r="R452" i="1"/>
  <c r="R450" i="1"/>
  <c r="R459" i="1" s="1"/>
  <c r="R448" i="1"/>
  <c r="R457" i="1" s="1"/>
  <c r="X450" i="1"/>
  <c r="C267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E200" i="1"/>
  <c r="D200" i="1"/>
  <c r="C200" i="1"/>
  <c r="AL442" i="1"/>
  <c r="AK442" i="1"/>
  <c r="AJ442" i="1"/>
  <c r="AI442" i="1"/>
  <c r="AH442" i="1"/>
  <c r="AG442" i="1"/>
  <c r="AF442" i="1"/>
  <c r="AE442" i="1"/>
  <c r="AD442" i="1"/>
  <c r="AC442" i="1"/>
  <c r="AB442" i="1"/>
  <c r="AA442" i="1"/>
  <c r="Z442" i="1"/>
  <c r="Y442" i="1"/>
  <c r="X442" i="1"/>
  <c r="W442" i="1"/>
  <c r="V442" i="1"/>
  <c r="U442" i="1"/>
  <c r="T442" i="1"/>
  <c r="S442" i="1"/>
  <c r="R442" i="1"/>
  <c r="Q442" i="1"/>
  <c r="P442" i="1"/>
  <c r="O442" i="1"/>
  <c r="N442" i="1"/>
  <c r="K442" i="1"/>
  <c r="J442" i="1"/>
  <c r="I442" i="1"/>
  <c r="H442" i="1"/>
  <c r="G442" i="1"/>
  <c r="E442" i="1"/>
  <c r="D442" i="1"/>
  <c r="C442" i="1"/>
  <c r="AL433" i="1"/>
  <c r="AK433" i="1"/>
  <c r="AJ433" i="1"/>
  <c r="AI433" i="1"/>
  <c r="AH433" i="1"/>
  <c r="AG433" i="1"/>
  <c r="AF433" i="1"/>
  <c r="AE433" i="1"/>
  <c r="AD433" i="1"/>
  <c r="AC433" i="1"/>
  <c r="AB433" i="1"/>
  <c r="AA433" i="1"/>
  <c r="Z433" i="1"/>
  <c r="Y433" i="1"/>
  <c r="X433" i="1"/>
  <c r="W433" i="1"/>
  <c r="V433" i="1"/>
  <c r="U433" i="1"/>
  <c r="T433" i="1"/>
  <c r="S433" i="1"/>
  <c r="R433" i="1"/>
  <c r="Q433" i="1"/>
  <c r="P433" i="1"/>
  <c r="O433" i="1"/>
  <c r="N433" i="1"/>
  <c r="K433" i="1"/>
  <c r="J433" i="1"/>
  <c r="I433" i="1"/>
  <c r="H433" i="1"/>
  <c r="G433" i="1"/>
  <c r="E433" i="1"/>
  <c r="D433" i="1"/>
  <c r="C433" i="1"/>
  <c r="AL420" i="1"/>
  <c r="AK420" i="1"/>
  <c r="AJ420" i="1"/>
  <c r="AI420" i="1"/>
  <c r="AH420" i="1"/>
  <c r="AG420" i="1"/>
  <c r="AF420" i="1"/>
  <c r="AE420" i="1"/>
  <c r="AD420" i="1"/>
  <c r="AC420" i="1"/>
  <c r="AB420" i="1"/>
  <c r="AA420" i="1"/>
  <c r="Z420" i="1"/>
  <c r="Y420" i="1"/>
  <c r="X420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AL415" i="1"/>
  <c r="AK415" i="1"/>
  <c r="AJ415" i="1"/>
  <c r="AI415" i="1"/>
  <c r="AH415" i="1"/>
  <c r="AG415" i="1"/>
  <c r="AF415" i="1"/>
  <c r="AE415" i="1"/>
  <c r="AD415" i="1"/>
  <c r="AC415" i="1"/>
  <c r="AB415" i="1"/>
  <c r="AA415" i="1"/>
  <c r="Z415" i="1"/>
  <c r="Y415" i="1"/>
  <c r="X415" i="1"/>
  <c r="W415" i="1"/>
  <c r="V415" i="1"/>
  <c r="U415" i="1"/>
  <c r="T415" i="1"/>
  <c r="S415" i="1"/>
  <c r="R415" i="1"/>
  <c r="Q415" i="1"/>
  <c r="P415" i="1"/>
  <c r="O415" i="1"/>
  <c r="N415" i="1"/>
  <c r="K415" i="1"/>
  <c r="J415" i="1"/>
  <c r="I415" i="1"/>
  <c r="H415" i="1"/>
  <c r="G415" i="1"/>
  <c r="E415" i="1"/>
  <c r="D415" i="1"/>
  <c r="C415" i="1"/>
  <c r="AL403" i="1"/>
  <c r="AK403" i="1"/>
  <c r="AJ403" i="1"/>
  <c r="AI403" i="1"/>
  <c r="AH403" i="1"/>
  <c r="AG403" i="1"/>
  <c r="AF403" i="1"/>
  <c r="AE403" i="1"/>
  <c r="AD403" i="1"/>
  <c r="AC403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K403" i="1"/>
  <c r="H403" i="1"/>
  <c r="G403" i="1"/>
  <c r="E403" i="1"/>
  <c r="D403" i="1"/>
  <c r="AL383" i="1"/>
  <c r="AK383" i="1"/>
  <c r="AJ383" i="1"/>
  <c r="AI383" i="1"/>
  <c r="AH383" i="1"/>
  <c r="AG383" i="1"/>
  <c r="AF383" i="1"/>
  <c r="AE383" i="1"/>
  <c r="AD383" i="1"/>
  <c r="AC383" i="1"/>
  <c r="AB383" i="1"/>
  <c r="AA383" i="1"/>
  <c r="Z383" i="1"/>
  <c r="Y383" i="1"/>
  <c r="X383" i="1"/>
  <c r="W383" i="1"/>
  <c r="V383" i="1"/>
  <c r="U383" i="1"/>
  <c r="T383" i="1"/>
  <c r="S383" i="1"/>
  <c r="R383" i="1"/>
  <c r="Q383" i="1"/>
  <c r="P383" i="1"/>
  <c r="O383" i="1"/>
  <c r="N383" i="1"/>
  <c r="K383" i="1"/>
  <c r="J383" i="1"/>
  <c r="I383" i="1"/>
  <c r="H383" i="1"/>
  <c r="G383" i="1"/>
  <c r="E383" i="1"/>
  <c r="D383" i="1"/>
  <c r="AL366" i="1"/>
  <c r="AK366" i="1"/>
  <c r="AJ366" i="1"/>
  <c r="AI366" i="1"/>
  <c r="AH366" i="1"/>
  <c r="AG366" i="1"/>
  <c r="AF366" i="1"/>
  <c r="AE366" i="1"/>
  <c r="AD366" i="1"/>
  <c r="AC366" i="1"/>
  <c r="AB366" i="1"/>
  <c r="AA366" i="1"/>
  <c r="Z366" i="1"/>
  <c r="Y366" i="1"/>
  <c r="X366" i="1"/>
  <c r="W366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H366" i="1"/>
  <c r="G366" i="1"/>
  <c r="E366" i="1"/>
  <c r="AL347" i="1"/>
  <c r="AK347" i="1"/>
  <c r="AJ347" i="1"/>
  <c r="AI347" i="1"/>
  <c r="AH347" i="1"/>
  <c r="AG347" i="1"/>
  <c r="AF347" i="1"/>
  <c r="AE347" i="1"/>
  <c r="AD347" i="1"/>
  <c r="AC347" i="1"/>
  <c r="AB347" i="1"/>
  <c r="AA347" i="1"/>
  <c r="Z347" i="1"/>
  <c r="Y347" i="1"/>
  <c r="X347" i="1"/>
  <c r="W347" i="1"/>
  <c r="V347" i="1"/>
  <c r="U347" i="1"/>
  <c r="T347" i="1"/>
  <c r="S347" i="1"/>
  <c r="R347" i="1"/>
  <c r="Q347" i="1"/>
  <c r="P347" i="1"/>
  <c r="O347" i="1"/>
  <c r="N347" i="1"/>
  <c r="K347" i="1"/>
  <c r="J347" i="1"/>
  <c r="I347" i="1"/>
  <c r="H347" i="1"/>
  <c r="G347" i="1"/>
  <c r="E347" i="1"/>
  <c r="F422" i="1"/>
  <c r="F433" i="1" s="1"/>
  <c r="C419" i="1"/>
  <c r="F388" i="1"/>
  <c r="F368" i="1"/>
  <c r="F383" i="1" s="1"/>
  <c r="F349" i="1"/>
  <c r="F366" i="1" s="1"/>
  <c r="C339" i="1"/>
  <c r="C333" i="1"/>
  <c r="AL329" i="1"/>
  <c r="AK329" i="1"/>
  <c r="AJ329" i="1"/>
  <c r="AI329" i="1"/>
  <c r="AH329" i="1"/>
  <c r="AG329" i="1"/>
  <c r="AF329" i="1"/>
  <c r="AE329" i="1"/>
  <c r="AD329" i="1"/>
  <c r="AC329" i="1"/>
  <c r="AB329" i="1"/>
  <c r="AA329" i="1"/>
  <c r="Z329" i="1"/>
  <c r="Y329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D329" i="1"/>
  <c r="C329" i="1"/>
  <c r="C328" i="1"/>
  <c r="AL324" i="1"/>
  <c r="AK324" i="1"/>
  <c r="AJ324" i="1"/>
  <c r="AI324" i="1"/>
  <c r="AH324" i="1"/>
  <c r="AG324" i="1"/>
  <c r="AF324" i="1"/>
  <c r="AE324" i="1"/>
  <c r="AD324" i="1"/>
  <c r="AC324" i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O324" i="1"/>
  <c r="N324" i="1"/>
  <c r="K324" i="1"/>
  <c r="H324" i="1"/>
  <c r="G324" i="1"/>
  <c r="E324" i="1"/>
  <c r="AL290" i="1"/>
  <c r="AK290" i="1"/>
  <c r="AJ290" i="1"/>
  <c r="AI290" i="1"/>
  <c r="AH290" i="1"/>
  <c r="AG290" i="1"/>
  <c r="AF290" i="1"/>
  <c r="AE290" i="1"/>
  <c r="AD290" i="1"/>
  <c r="AC290" i="1"/>
  <c r="AB290" i="1"/>
  <c r="AA290" i="1"/>
  <c r="Z290" i="1"/>
  <c r="Y290" i="1"/>
  <c r="X290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E290" i="1"/>
  <c r="D290" i="1"/>
  <c r="C290" i="1"/>
  <c r="F286" i="1"/>
  <c r="C283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H279" i="1"/>
  <c r="G279" i="1"/>
  <c r="F279" i="1"/>
  <c r="D279" i="1"/>
  <c r="C272" i="1"/>
  <c r="G267" i="1"/>
  <c r="E267" i="1"/>
  <c r="D267" i="1"/>
  <c r="F264" i="1"/>
  <c r="F267" i="1" s="1"/>
  <c r="AL248" i="1"/>
  <c r="AK248" i="1"/>
  <c r="AJ248" i="1"/>
  <c r="AI248" i="1"/>
  <c r="AH248" i="1"/>
  <c r="AG248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K248" i="1"/>
  <c r="J248" i="1"/>
  <c r="I248" i="1"/>
  <c r="H248" i="1"/>
  <c r="G248" i="1"/>
  <c r="E248" i="1"/>
  <c r="D248" i="1"/>
  <c r="C244" i="1"/>
  <c r="F239" i="1"/>
  <c r="F248" i="1" s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K267" i="1"/>
  <c r="J267" i="1"/>
  <c r="I267" i="1"/>
  <c r="H267" i="1"/>
  <c r="F230" i="1"/>
  <c r="F225" i="1"/>
  <c r="F234" i="1" s="1"/>
  <c r="F200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Q195" i="1"/>
  <c r="P195" i="1"/>
  <c r="O195" i="1"/>
  <c r="N195" i="1"/>
  <c r="M195" i="1"/>
  <c r="L195" i="1"/>
  <c r="K195" i="1"/>
  <c r="J195" i="1"/>
  <c r="H195" i="1"/>
  <c r="G195" i="1"/>
  <c r="F195" i="1"/>
  <c r="S195" i="1"/>
  <c r="R195" i="1"/>
  <c r="D195" i="1"/>
  <c r="AL181" i="1"/>
  <c r="AK181" i="1"/>
  <c r="AJ181" i="1"/>
  <c r="AJ443" i="1" s="1"/>
  <c r="AJ446" i="1" s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F113" i="1"/>
  <c r="F119" i="1" s="1"/>
  <c r="F72" i="1"/>
  <c r="F80" i="1" s="1"/>
  <c r="F110" i="1"/>
  <c r="F108" i="1" s="1"/>
  <c r="F111" i="1" s="1"/>
  <c r="C56" i="1"/>
  <c r="C59" i="1" s="1"/>
  <c r="C48" i="1"/>
  <c r="C46" i="1" s="1"/>
  <c r="C49" i="1" s="1"/>
  <c r="C120" i="1" s="1"/>
  <c r="C82" i="1"/>
  <c r="C90" i="1" s="1"/>
  <c r="F71" i="1"/>
  <c r="F63" i="1"/>
  <c r="C89" i="1"/>
  <c r="C79" i="1"/>
  <c r="C96" i="1"/>
  <c r="C25" i="1"/>
  <c r="C20" i="1"/>
  <c r="E119" i="1"/>
  <c r="E120" i="1" s="1"/>
  <c r="D119" i="1"/>
  <c r="D120" i="1" s="1"/>
  <c r="C119" i="1"/>
  <c r="H119" i="1"/>
  <c r="H120" i="1" s="1"/>
  <c r="I119" i="1"/>
  <c r="I120" i="1" s="1"/>
  <c r="J119" i="1"/>
  <c r="J120" i="1" s="1"/>
  <c r="K119" i="1"/>
  <c r="K120" i="1" s="1"/>
  <c r="L119" i="1"/>
  <c r="M119" i="1"/>
  <c r="M120" i="1" s="1"/>
  <c r="N119" i="1"/>
  <c r="N120" i="1" s="1"/>
  <c r="O119" i="1"/>
  <c r="O120" i="1" s="1"/>
  <c r="O149" i="1" s="1"/>
  <c r="P119" i="1"/>
  <c r="P120" i="1" s="1"/>
  <c r="Q119" i="1"/>
  <c r="Q120" i="1" s="1"/>
  <c r="R119" i="1"/>
  <c r="R120" i="1" s="1"/>
  <c r="R149" i="1" s="1"/>
  <c r="S119" i="1"/>
  <c r="S120" i="1" s="1"/>
  <c r="T119" i="1"/>
  <c r="T120" i="1" s="1"/>
  <c r="U119" i="1"/>
  <c r="U120" i="1" s="1"/>
  <c r="U149" i="1" s="1"/>
  <c r="U455" i="1" s="1"/>
  <c r="V119" i="1"/>
  <c r="V120" i="1" s="1"/>
  <c r="W119" i="1"/>
  <c r="W120" i="1" s="1"/>
  <c r="X119" i="1"/>
  <c r="X120" i="1" s="1"/>
  <c r="X149" i="1" s="1"/>
  <c r="Y119" i="1"/>
  <c r="Y120" i="1" s="1"/>
  <c r="Z119" i="1"/>
  <c r="Z120" i="1" s="1"/>
  <c r="AA450" i="1"/>
  <c r="AG450" i="1"/>
  <c r="AD450" i="1"/>
  <c r="AJ450" i="1"/>
  <c r="U450" i="1"/>
  <c r="AD149" i="1"/>
  <c r="F440" i="1"/>
  <c r="F410" i="1"/>
  <c r="C354" i="1"/>
  <c r="F256" i="1"/>
  <c r="C181" i="1"/>
  <c r="C383" i="1"/>
  <c r="C238" i="1"/>
  <c r="C387" i="1"/>
  <c r="AG457" i="1"/>
  <c r="AG458" i="1" s="1"/>
  <c r="AD153" i="1"/>
  <c r="F324" i="1"/>
  <c r="F313" i="1"/>
  <c r="F345" i="1"/>
  <c r="R462" i="1" l="1"/>
  <c r="R461" i="1"/>
  <c r="AK443" i="1"/>
  <c r="F120" i="1"/>
  <c r="C403" i="1"/>
  <c r="C443" i="1" s="1"/>
  <c r="C446" i="1" s="1"/>
  <c r="L451" i="1"/>
  <c r="N443" i="1"/>
  <c r="X443" i="1"/>
  <c r="Z443" i="1"/>
  <c r="AB443" i="1"/>
  <c r="Z455" i="1"/>
  <c r="G443" i="1"/>
  <c r="G446" i="1" s="1"/>
  <c r="W443" i="1"/>
  <c r="AE443" i="1"/>
  <c r="O443" i="1"/>
  <c r="O446" i="1" s="1"/>
  <c r="Y443" i="1"/>
  <c r="Y446" i="1" s="1"/>
  <c r="AJ457" i="1"/>
  <c r="AJ458" i="1" s="1"/>
  <c r="AJ149" i="1"/>
  <c r="C154" i="1"/>
  <c r="D443" i="1"/>
  <c r="D446" i="1" s="1"/>
  <c r="H443" i="1"/>
  <c r="J443" i="1"/>
  <c r="J446" i="1" s="1"/>
  <c r="J455" i="1" s="1"/>
  <c r="Q443" i="1"/>
  <c r="S443" i="1"/>
  <c r="S446" i="1" s="1"/>
  <c r="U443" i="1"/>
  <c r="AA443" i="1"/>
  <c r="AA446" i="1" s="1"/>
  <c r="AA455" i="1" s="1"/>
  <c r="AC443" i="1"/>
  <c r="AF443" i="1"/>
  <c r="AH443" i="1"/>
  <c r="AL443" i="1"/>
  <c r="AJ455" i="1"/>
  <c r="K443" i="1"/>
  <c r="G149" i="1"/>
  <c r="D149" i="1"/>
  <c r="D455" i="1" s="1"/>
  <c r="AG153" i="1"/>
  <c r="I295" i="1"/>
  <c r="I448" i="1" s="1"/>
  <c r="L433" i="1"/>
  <c r="L463" i="1"/>
  <c r="L454" i="1"/>
  <c r="L452" i="1"/>
  <c r="L461" i="1" s="1"/>
  <c r="L462" i="1" s="1"/>
  <c r="L460" i="1"/>
  <c r="L448" i="1"/>
  <c r="L459" i="1" s="1"/>
  <c r="Y455" i="1"/>
  <c r="W455" i="1"/>
  <c r="AG443" i="1"/>
  <c r="AG446" i="1" s="1"/>
  <c r="AG455" i="1" s="1"/>
  <c r="T443" i="1"/>
  <c r="E443" i="1"/>
  <c r="V443" i="1"/>
  <c r="X455" i="1"/>
  <c r="V455" i="1"/>
  <c r="T455" i="1"/>
  <c r="P455" i="1"/>
  <c r="N455" i="1"/>
  <c r="H149" i="1"/>
  <c r="H455" i="1" s="1"/>
  <c r="U458" i="1"/>
  <c r="E149" i="1"/>
  <c r="E455" i="1" s="1"/>
  <c r="G455" i="1"/>
  <c r="F151" i="1"/>
  <c r="F153" i="1" s="1"/>
  <c r="M443" i="1"/>
  <c r="M446" i="1" s="1"/>
  <c r="M455" i="1" s="1"/>
  <c r="P443" i="1"/>
  <c r="R443" i="1"/>
  <c r="R446" i="1" s="1"/>
  <c r="R455" i="1" s="1"/>
  <c r="AD443" i="1"/>
  <c r="AD446" i="1" s="1"/>
  <c r="AD455" i="1" s="1"/>
  <c r="AI443" i="1"/>
  <c r="F403" i="1"/>
  <c r="F443" i="1" s="1"/>
  <c r="F446" i="1" s="1"/>
  <c r="AA458" i="1"/>
  <c r="F457" i="1"/>
  <c r="F458" i="1" s="1"/>
  <c r="X457" i="1"/>
  <c r="X458" i="1" s="1"/>
  <c r="F149" i="1"/>
  <c r="Q455" i="1"/>
  <c r="C149" i="1"/>
  <c r="C159" i="1" s="1"/>
  <c r="O458" i="1"/>
  <c r="I443" i="1"/>
  <c r="I446" i="1" s="1"/>
  <c r="I149" i="1"/>
  <c r="C151" i="1"/>
  <c r="C457" i="1" s="1"/>
  <c r="C458" i="1" s="1"/>
  <c r="R458" i="1"/>
  <c r="R153" i="1"/>
  <c r="C452" i="1"/>
  <c r="C461" i="1" s="1"/>
  <c r="C462" i="1" s="1"/>
  <c r="C454" i="1"/>
  <c r="C463" i="1" s="1"/>
  <c r="F454" i="1"/>
  <c r="F463" i="1" s="1"/>
  <c r="F452" i="1"/>
  <c r="F461" i="1" s="1"/>
  <c r="F462" i="1" s="1"/>
  <c r="L443" i="1"/>
  <c r="L446" i="1" s="1"/>
  <c r="L455" i="1" s="1"/>
  <c r="AD457" i="1"/>
  <c r="AD458" i="1" s="1"/>
  <c r="AJ153" i="1"/>
  <c r="L450" i="1" l="1"/>
  <c r="I159" i="1"/>
  <c r="I151" i="1"/>
  <c r="L457" i="1"/>
  <c r="L458" i="1" s="1"/>
  <c r="S455" i="1"/>
  <c r="C153" i="1"/>
  <c r="I450" i="1"/>
  <c r="I459" i="1"/>
  <c r="O455" i="1"/>
  <c r="AA153" i="1"/>
  <c r="F159" i="1"/>
  <c r="F455" i="1"/>
  <c r="I455" i="1"/>
  <c r="U153" i="1"/>
  <c r="O153" i="1"/>
  <c r="L153" i="1"/>
  <c r="C455" i="1"/>
  <c r="I457" i="1" l="1"/>
  <c r="I458" i="1" s="1"/>
  <c r="I153" i="1"/>
</calcChain>
</file>

<file path=xl/sharedStrings.xml><?xml version="1.0" encoding="utf-8"?>
<sst xmlns="http://schemas.openxmlformats.org/spreadsheetml/2006/main" count="657" uniqueCount="336">
  <si>
    <t>км</t>
  </si>
  <si>
    <t>Ермишинский район</t>
  </si>
  <si>
    <t>Захаровский район</t>
  </si>
  <si>
    <t>Кадомский район</t>
  </si>
  <si>
    <t>Касимовский район</t>
  </si>
  <si>
    <t>Клепиковский район</t>
  </si>
  <si>
    <t>Кораблинский район</t>
  </si>
  <si>
    <t>Милославский район</t>
  </si>
  <si>
    <t>Михайловский район</t>
  </si>
  <si>
    <t>Пронский район</t>
  </si>
  <si>
    <t>Рыбновский  район</t>
  </si>
  <si>
    <t>Рязанский   район</t>
  </si>
  <si>
    <t>Сапожковский  район</t>
  </si>
  <si>
    <t>Сасовский  район</t>
  </si>
  <si>
    <t>Скопинский район</t>
  </si>
  <si>
    <t>Старожиловский  район</t>
  </si>
  <si>
    <t>Ухоловский район</t>
  </si>
  <si>
    <t>Чучковский район</t>
  </si>
  <si>
    <t>Шацкий район</t>
  </si>
  <si>
    <t>Итого по районам</t>
  </si>
  <si>
    <t>Ремонт</t>
  </si>
  <si>
    <t>тысяч рублей</t>
  </si>
  <si>
    <t xml:space="preserve">№          п/п </t>
  </si>
  <si>
    <t>Спасский район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</si>
  <si>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</si>
  <si>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</si>
  <si>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</si>
  <si>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</si>
  <si>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</si>
  <si>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</si>
  <si>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</si>
  <si>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</si>
  <si>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</si>
  <si>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</si>
  <si>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</si>
  <si>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</si>
  <si>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</si>
  <si>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</si>
  <si>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</si>
  <si>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</si>
  <si>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</si>
  <si>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</si>
  <si>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</si>
  <si>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</si>
  <si>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</si>
  <si>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</si>
  <si>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</si>
  <si>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</si>
  <si>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</si>
  <si>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1.1.</t>
  </si>
  <si>
    <t>1.3.</t>
  </si>
  <si>
    <t>3.1.</t>
  </si>
  <si>
    <t>3.2.</t>
  </si>
  <si>
    <t>4.1.</t>
  </si>
  <si>
    <t>5.1.</t>
  </si>
  <si>
    <t>6.1.</t>
  </si>
  <si>
    <t>7.1.</t>
  </si>
  <si>
    <t>8.1.</t>
  </si>
  <si>
    <t>8.2.</t>
  </si>
  <si>
    <t>8.4.</t>
  </si>
  <si>
    <t>9.1.</t>
  </si>
  <si>
    <t>9.2.</t>
  </si>
  <si>
    <t>11.1.</t>
  </si>
  <si>
    <t>11.2.</t>
  </si>
  <si>
    <t>11.3.</t>
  </si>
  <si>
    <t>12.1.</t>
  </si>
  <si>
    <t>12.2.</t>
  </si>
  <si>
    <t>13.1.</t>
  </si>
  <si>
    <t>13.3.</t>
  </si>
  <si>
    <t>13.5.</t>
  </si>
  <si>
    <t>13.6.</t>
  </si>
  <si>
    <t>15.1.</t>
  </si>
  <si>
    <t>15.2.</t>
  </si>
  <si>
    <t>15.3.</t>
  </si>
  <si>
    <t>16.2.</t>
  </si>
  <si>
    <t>16.4.</t>
  </si>
  <si>
    <t>17.1.</t>
  </si>
  <si>
    <t>18.1.</t>
  </si>
  <si>
    <t>19.2.</t>
  </si>
  <si>
    <t>19.4.</t>
  </si>
  <si>
    <t>19.5.</t>
  </si>
  <si>
    <t>20.2.</t>
  </si>
  <si>
    <t>21.1.</t>
  </si>
  <si>
    <t>21.2.</t>
  </si>
  <si>
    <t>21.3.</t>
  </si>
  <si>
    <t>21.4.</t>
  </si>
  <si>
    <t>23.1.</t>
  </si>
  <si>
    <t>24.1.</t>
  </si>
  <si>
    <t>25.1.</t>
  </si>
  <si>
    <t>25.2.</t>
  </si>
  <si>
    <t>Итого по району</t>
  </si>
  <si>
    <t>1.2.</t>
  </si>
  <si>
    <t>2.1.</t>
  </si>
  <si>
    <t>13.2.</t>
  </si>
  <si>
    <t>16.3.</t>
  </si>
  <si>
    <t>22.1.</t>
  </si>
  <si>
    <t>25.3.</t>
  </si>
  <si>
    <t>Проектно-изыскательские работы и прочие затраты</t>
  </si>
  <si>
    <t>Наименование автомобильных дорог и искусственных сооружений на них</t>
  </si>
  <si>
    <t>10.1.</t>
  </si>
  <si>
    <t>13.4.</t>
  </si>
  <si>
    <t>16.1.</t>
  </si>
  <si>
    <t>19.1.</t>
  </si>
  <si>
    <t>19.3.</t>
  </si>
  <si>
    <t>22.2.</t>
  </si>
  <si>
    <t>26.</t>
  </si>
  <si>
    <t>пог. м</t>
  </si>
  <si>
    <t>Александро-Невский район</t>
  </si>
  <si>
    <t>2019 год</t>
  </si>
  <si>
    <t>2020 год</t>
  </si>
  <si>
    <t>2021 год</t>
  </si>
  <si>
    <t>2022 год</t>
  </si>
  <si>
    <t>Аварийно-восстановительные работы в зоне чрезвычайной ситуации на автомобильных дорогах и искусственных сооружениях на них</t>
  </si>
  <si>
    <t>Капитальный ремонт</t>
  </si>
  <si>
    <t>Таблица № 3.2</t>
  </si>
  <si>
    <t>Щацк - Касимов                      (2+400 - 22+400)</t>
  </si>
  <si>
    <t>из них:</t>
  </si>
  <si>
    <t>в том числе за счет:</t>
  </si>
  <si>
    <t>федерального бюджета</t>
  </si>
  <si>
    <t>областного бюджета</t>
  </si>
  <si>
    <t>13.8.</t>
  </si>
  <si>
    <t>13.9.</t>
  </si>
  <si>
    <t>город Рязань</t>
  </si>
  <si>
    <t>26.1.</t>
  </si>
  <si>
    <t>Итого по городу</t>
  </si>
  <si>
    <t>Мост через р. Ока на мостовом переходе через реку Ока на автодороге Спас-Клепики - Рязань</t>
  </si>
  <si>
    <t>27.1.</t>
  </si>
  <si>
    <t>27.2.</t>
  </si>
  <si>
    <t>27.</t>
  </si>
  <si>
    <t>28.</t>
  </si>
  <si>
    <t>Захарово - Большое Коровино - окуньково - Осово - граница Московской области в Захаровском районе Рязанской области</t>
  </si>
  <si>
    <t>Рязань - Ряжск -Александро-Невский - Данков - Ефремов (27+490 - 68+490, 68+490 - 97+890) в Старожиловском и Кораблинском районах Рязанской области</t>
  </si>
  <si>
    <t>Ряжск - Нагорное в Ряжском районе Рязанской области</t>
  </si>
  <si>
    <t>Ряжск - Касимов - Нижний Новгород (5+060 - 24+360) в Ряжском районе Рязанской области</t>
  </si>
  <si>
    <t xml:space="preserve">Устройство автобусной остановки в с. Реткино на автомобильной дороге Рязань - Ряжск - Александро-Невский - Данков - Ефремов (11+890 - 27+490) в Рязанском районе Рязанской области
</t>
  </si>
  <si>
    <t>Водопропускные трубы: на км 2+841 автомобильной дороги Сапожок - Сараи - Борец - Шацк с подъездом к станции Верда (22+400 - 80+000); на км 6+364, км 8+698 автомобильной дороги Сараи - Бычки - Новобокино - Боголюбово в Сараевском районе Рязанской области</t>
  </si>
  <si>
    <t>Чернобаево - Истье - автодорога М-5 "Урал" в Старожиловском районе Рязанской области</t>
  </si>
  <si>
    <t>27.3</t>
  </si>
  <si>
    <t>27.4</t>
  </si>
  <si>
    <t>27.5</t>
  </si>
  <si>
    <t>27.6</t>
  </si>
  <si>
    <t>27.7</t>
  </si>
  <si>
    <t>27.8</t>
  </si>
  <si>
    <t>27.9</t>
  </si>
  <si>
    <t>2023 год</t>
  </si>
  <si>
    <t>2024 год</t>
  </si>
  <si>
    <t>прогноз финансирования за счет средств федерального бюджета национального проекта "Безопасные и качественные автомобильные дороги</t>
  </si>
  <si>
    <t>Всего по мероприятиям "Капитальный ремонт" и "Ремонт"  с учетом прогноза финансирования за счет средств федерального бюджета национального проекта "Безопасные и качественные автомобильные дороги"*:</t>
  </si>
  <si>
    <t>тысяч  рублей</t>
  </si>
  <si>
    <t xml:space="preserve">От автодороги  «Михайлов - Голдино - Горлово - Скопин - Милославское» - Хворощевка - Делехово - станция Павелец-1 -  Кремлево - Павелец         </t>
  </si>
  <si>
    <t>Рязань - Пронск - Скопин                  (80+000 - 95+747) на участках: 
км 89+398 - км 91+398; 
км 91+398 - км 93+157; 
км 94+784 - км 95+018, 
2 пусковой комплекс: 
км 91+398 - км 93+157, 
км 94+784 - км 95+018</t>
  </si>
  <si>
    <t xml:space="preserve">Объемы  средств по объектам, планируемым к капитальному ремонту и ремонту автомобильных дорог общего пользования регионального или межмуниципального значения, в разрезе муниципальных образований Рязанской области в 2019-2024 годах          </t>
  </si>
  <si>
    <t>2023 год*</t>
  </si>
  <si>
    <t>2024 год*</t>
  </si>
  <si>
    <t>Нераспределенные средства областного бюджета</t>
  </si>
  <si>
    <t>Нераспределенные средства федерального бюджета</t>
  </si>
  <si>
    <t>затраты заказчика</t>
  </si>
  <si>
    <t>* Объекты, планируемые к капитальному ремонту и ремонту автомобильных дорог общего пользования регионального или межмуниципального значения, в разрезе муниципальных образований Рязанской области в 2023-2024 годах будут уточнены.</t>
  </si>
  <si>
    <t>Капитальный ремонт автомобильной дороги Чернава - Богородицкое - Павловка - станция Топилы в Милославском районе Рязанской области</t>
  </si>
  <si>
    <t>27.7.</t>
  </si>
  <si>
    <t>Капитальный ремонт автомобильной дороги Гребнево - Шевцово (0+000 - 2+100) в Старожиловском районе Рязанской области</t>
  </si>
  <si>
    <t>контракты на принципах контракта жизненного цикла</t>
  </si>
  <si>
    <t>Железобетонный мост через р. Мокша на км 18+411 автомобильной дороги Сасово - Восход - Кадом (1+500 - 23+800)</t>
  </si>
  <si>
    <t>Железобетонный мост через р. Клешня на автомобильной дороге Скопин - Вороновка</t>
  </si>
  <si>
    <t>Устройство автобусных остановок на автомобильной дороги Рязань - Ряжск - Александро-Невский - Данков - Ефремов в Рязанской области</t>
  </si>
  <si>
    <t>Пителинский район</t>
  </si>
  <si>
    <t>Рязанский  район</t>
  </si>
  <si>
    <t>Сараевский  район</t>
  </si>
  <si>
    <t xml:space="preserve">бюджетные ассигнования дорожного фонда </t>
  </si>
  <si>
    <t>Устройство искусственного электроосвещения в населенных пунктах Павловка, Ольховка на автомобильной дороге Александро-Невский - Благие - Павловка - Дмитриевка</t>
  </si>
  <si>
    <t>Ермишь - Надежка</t>
  </si>
  <si>
    <t>Шацк - Касимов (56+146 - 91+913) на участках:                  км 81+023 - км 81+717;         км 82+322 - км 82+587;         км 83+297 - км 86+018</t>
  </si>
  <si>
    <t>Срезнево - Чурилково - Вакино - Федякино                                        1 пусковой комплекс                    км 4+327 - 7+327;                                                       2 пусковой комплекс                   км 7+327 - 10+502</t>
  </si>
  <si>
    <t>Срезнево - Чурилково - Вакино - Федякино на участке км 0+027 - 4+327</t>
  </si>
  <si>
    <t xml:space="preserve">Телятники - Ивановка </t>
  </si>
  <si>
    <t>Коготково - Корневое - Князево - станция Топилы на участке                                км 0+000 - 15+000</t>
  </si>
  <si>
    <t>Устройство искусственного электроосвещения                                в р.п. Центральный на автомобильной дороге Центральный - Поляны</t>
  </si>
  <si>
    <t xml:space="preserve">Устройство искусственного электроосвещения в населенных пунктах Старожилово и Соха на автомобильной дороге Акулово - Старожилово - Пронск (0+000 - 9+100; 10+800 - 26+500) </t>
  </si>
  <si>
    <t>Автомобильная дорога: от автодороги «Тамбов - Шацк»  подъезд: Кривая Лука</t>
  </si>
  <si>
    <t xml:space="preserve">бюджетные ассигнования дорожного фонда, из них: </t>
  </si>
  <si>
    <t xml:space="preserve">областного бюджета </t>
  </si>
  <si>
    <t>29.</t>
  </si>
  <si>
    <t>29.1.</t>
  </si>
  <si>
    <t>30.</t>
  </si>
  <si>
    <t>30.1.</t>
  </si>
  <si>
    <t>31.</t>
  </si>
  <si>
    <t>31.1.</t>
  </si>
  <si>
    <t>32.</t>
  </si>
  <si>
    <t>32.1.</t>
  </si>
  <si>
    <t>33.</t>
  </si>
  <si>
    <t>33.1.</t>
  </si>
  <si>
    <t>33.2.</t>
  </si>
  <si>
    <t>34.</t>
  </si>
  <si>
    <t>34.1.</t>
  </si>
  <si>
    <t>34.2.</t>
  </si>
  <si>
    <t>35.</t>
  </si>
  <si>
    <t>35.1.</t>
  </si>
  <si>
    <t>36.</t>
  </si>
  <si>
    <t>36.1.</t>
  </si>
  <si>
    <t>37.</t>
  </si>
  <si>
    <t>37.1.</t>
  </si>
  <si>
    <t>ВСЕГО</t>
  </si>
  <si>
    <t>Итого</t>
  </si>
  <si>
    <t>федерального бюджета, из них</t>
  </si>
  <si>
    <t xml:space="preserve">в рамках реализации регионального проекта «Дорожная сеть», из них </t>
  </si>
  <si>
    <t>областного бюджета,               из них</t>
  </si>
  <si>
    <t xml:space="preserve">Объемы  средств по объектам, планируемым к капитальному ремонту и ремонту регионального проекта «Дорожная сеть (Рязанская область)» в рамках реализации национального проекта «Безопасные и качественные автомобильные дороги»     </t>
  </si>
  <si>
    <t>Капитальный ремонт железобетонного моста через ручей Сухая Галина на км 75+120 автомобильной дороги Рязань - Пронск - Скопин (29+900 - 80+000) в Пронском районе Рязанской области</t>
  </si>
  <si>
    <t>Чернобаево - Истье - автодорога М-5 «Урал»</t>
  </si>
  <si>
    <t>Ряжский район</t>
  </si>
  <si>
    <t xml:space="preserve">Сасово - Батьки - Шурмашь - Ключи           (1+500 - 26+500)                    на участке                                              км 2+592 - км 2+810        </t>
  </si>
  <si>
    <t>33.3.</t>
  </si>
  <si>
    <t>Милославское - Большое Подовечье - граница района на участке                           км 0+000 - 3+020                       1 пусковой комплекс</t>
  </si>
  <si>
    <t xml:space="preserve">Акулово - Старожилово - Пронск (0+000 - 9+100; 10+800 - 26+500)                              на участках                                   км 0+000 - 7+720,                   км 8+274 - 9+040,                          км 11+162 - 12+676 </t>
  </si>
  <si>
    <t>Пехлец - Кораблино - Скопин (0+000 - 6+350; 8+900 - 29+250)                      на участке                                           км 28+650 - км 29+250</t>
  </si>
  <si>
    <t>Срезнево - Чурилково - Вакино - Федякино            на участке                                      км 10+502 - 16+502</t>
  </si>
  <si>
    <t xml:space="preserve">Юрино - Нижнее Мальцево                           (2+900 - 10+800) </t>
  </si>
  <si>
    <t xml:space="preserve">Чучково - Церлево - граница района                             на участке                                   км 2+710 - км 3+110      </t>
  </si>
  <si>
    <t>Польное Конобеево - Завидное - Кермись           на участках                               км 32+299 - 32+572;             км 32+897 - 33+917</t>
  </si>
  <si>
    <t>Спас-Клепики - Рязань (51+181 - 67+473)                 на участке                                          км 52+250 - 57+260</t>
  </si>
  <si>
    <t xml:space="preserve">бюджетные ассигнования дорожного фонда, в том числе </t>
  </si>
  <si>
    <t>Устройство искусственного электроосвещения в населенных пунктах Разбердеево, Фатьяновка, Устрань, Кутуково, Аргамаково, Исады на автомобильной дороге: от автодороги М-5 «Урал» - Разбердеево - Устрань - Исады - Студенец</t>
  </si>
  <si>
    <t>20.1.</t>
  </si>
  <si>
    <t>Капитальный ремонт автомобильной дороги обход рабочего поселка Кадом в Кадомском районе Рязанской области</t>
  </si>
  <si>
    <t>Ремонт автомобильной дороги Ряжск-Касимов-Нижний Новгород (177+513 - 192+100; 194+900 - 229+100) в Касимовском районе Рязанской области</t>
  </si>
  <si>
    <t>26.2.</t>
  </si>
  <si>
    <t>Устройство искусственного электроосвещения на автомобильных дорогах регионального и межмуниципального значения в Александро-Невском районе Рязанской области</t>
  </si>
  <si>
    <t>Капитальный ремонт автомобильной дороги Чучково - Назаровка - Протасьев Угол в Чучковском районе</t>
  </si>
  <si>
    <t>Обход города Спасск-Рязанский</t>
  </si>
  <si>
    <t>Сотницыно - Верхнее Мальцево на участке         км 0+000 - км 0+276</t>
  </si>
  <si>
    <t>33.4.</t>
  </si>
  <si>
    <t>33.5.</t>
  </si>
  <si>
    <t>36.2.</t>
  </si>
  <si>
    <t>Ремонт автомобильной дороги: от автодороги «Ряжск - Касимов - Нижний Новгород» - Кольдюки - Любовниково в Касимовском районе Рязанской области</t>
  </si>
  <si>
    <t>Капитальный ремонт автомобильной дороги: от автодороги «Рязань (от села Шумашь) - Спасск-Рязанский - Ижевское - Лакаш» - Федотьево - Веретье в Спасском районе</t>
  </si>
  <si>
    <t xml:space="preserve">Капитальный ремонт автомобильной дороги Веретье - Кидусово - Бельское в Спасском районе </t>
  </si>
  <si>
    <t>Захарово - Большое Коровино - Окуньково - Осово - граница Московской области на участках                                км 4+937 - км 7+887;                        км 10+138 - км 11+303</t>
  </si>
  <si>
    <t xml:space="preserve">Сасово - Восход - Кадом (23+800 - 54+200) на участках км 25+700 - 27+300; км 27+400 - 27+600; км 28+600 - 29+500; км 30+400 - 33+000 </t>
  </si>
  <si>
    <t>Рязань (от села Шумашь) - Спасск-Рязанский - Ижевское - Лакаш                           (7+000 - 33+000)                    на участке                              км 8+650 - 13+927</t>
  </si>
  <si>
    <t>От автодороги                    «Михайлов - Голдино - Горлово  - Скопин - Милославское» - Хворощевка - Делехово - станция Павелец-1 - Кремлево - Павелец</t>
  </si>
  <si>
    <t>Касимов - Новая Деревня - Елатьма - Савостьяново - Ардабьево - Дмитриево на участках                                  км 3+900 - км 6+900;                       км 29+586 - км 30+176;     км 38+300 - км 42+400,             2 пусковой комплекс             км 3+900 - км 6+900</t>
  </si>
  <si>
    <t>Устройство искусственного электроосвещения в                д. Лужки на автомобильной дороге Рязань - Ряжск - Александро-Невский - Данков - Ефремов            (68+490 - 97+890)</t>
  </si>
  <si>
    <t xml:space="preserve">Устройство искусственного электроосвещения и светофорного объекта         на км 89+360 автомобильной дороги Рязань - Ряжск - Александро-Невский - Данков - Ефремов                 (68+490 - 97+980) </t>
  </si>
  <si>
    <t>Устройство автобусной остановки в с. Реткино на автомобильной дороге Рязань - Ряжск - Александро-Невский - Данков - Ефремов                    (11+890 - 27+490)</t>
  </si>
  <si>
    <t xml:space="preserve">Ряжск - Касимов - Нижний Новгород (48+594 - 77+586)                                         на участке                              км 51+185 - 55+941 
</t>
  </si>
  <si>
    <t>Польное Конобеево - Завидное - Кермись           на участках                        км 32+299 - 32+572;                    км 32+897 - 33+917</t>
  </si>
  <si>
    <t>Ряжск - Касимов - Нижний Новгород (177+513 - 192+100; 194+900 - 229+100)                                на участке                          км 182+130 - 188+650</t>
  </si>
  <si>
    <t>Устройство искусственного электроосвещения в                д. Лужки на автомобильной дороге Рязань - Ряжск - Александро-Невский - Данков - Ефремов                     (68+490 - 97+890)</t>
  </si>
  <si>
    <t xml:space="preserve">Устройство искусственного электроосвещения и светофорного объекта         на км 89+360 автомобильной дороги Рязань - Ряжск - Александро-Невский - Данков - Ефремов              (68+490 - 97+980) </t>
  </si>
  <si>
    <t>Акулово - Старожилово - Пронск (26+500 - 43+200) на участках                         км 27+160 -  км 30+660;          км 38+150 - км 41+650</t>
  </si>
  <si>
    <t>Алешино - Ямбирно                (0+000 - 22+400)                            на участке                               км 5+910 - 9+910</t>
  </si>
  <si>
    <t>Рязань (от села Шумашь) - Спасск-Рязанский - Ижевское - Лакаш                   (33+000 - 110+400)                   на участке                                      км 62+614 - 79+853</t>
  </si>
  <si>
    <t xml:space="preserve">Рязань (от села Шумашь) - Спасск-Рязанский - Ижевское - Лакаш                      (33+000 - 110+400)                  на участке                                        км 84+700 - 110+400 </t>
  </si>
  <si>
    <t>Москва - Егорьевск -              Тума - Касимов                            (158+300 - 231+470)                           4 пусковой комплекс             на участке                                     км 216+437 - км 221+437,             5 пусковой комплекс            на участке                                           км 221+437 - км 226+284</t>
  </si>
  <si>
    <t>Ухолово - Богородицкое - Крещено Гаи на участке          км 15+600 - 20+800</t>
  </si>
  <si>
    <t xml:space="preserve">Ухолово - Богородицкое - Крещено Гаи на участке               км 0+000 - 12+596 </t>
  </si>
  <si>
    <t>** Объекты, финансируемые в соответствии с пунктом 4.1 статьи 179.4 Бюджетного кодекса Российской Федерации.</t>
  </si>
  <si>
    <t xml:space="preserve">*** Средства направляются на выполнение работ на принципах контракта жизненного цикла. </t>
  </si>
  <si>
    <t>От автодороги М-6 «Каспий» - Виленка - Каморино на участке                 км 6+695 -                                км 10+695**</t>
  </si>
  <si>
    <t>Наплавной мост через              р. Ока на автомобильной дороге: от автодороги        М-5 «Урал» - Собчаково - Троица - Спасск-Рязанский, 1 пусковой комплекс**</t>
  </si>
  <si>
    <t>От автодороги «Сапожок - Сараи - Борец - Шацк с подъездом к станции Верда» - центральная усадьба колхоза имени Димитрова **</t>
  </si>
  <si>
    <t>Искусственное электрическое освещение на автомобильной дороге «Мостовой переход через реку Ока на автомобильной дороге Спас-Клепики - Рязань» на участке - мост через реку Ока</t>
  </si>
  <si>
    <t>Устройство искуственного электроосвещения на автомобильных дорогах по улицам г. Ряжска</t>
  </si>
  <si>
    <t>Устройство искусственного электроосвещения в                   с. Александрово на автомобильной дороге: от автодороги М-5 «Урал» подъезд: село Александрово - станция Зеленево в Рязанском районе</t>
  </si>
  <si>
    <t>Устройство искусственного электроосвещения в населенных пунктах Нижний Якимец и Ново-Тишевое на автомобильной дороге Верхний Якимец - Нижний Якимец- Новотишевое***</t>
  </si>
  <si>
    <t>Милославское - Чернава - Липяги на участке            км 20+405 - 25+605</t>
  </si>
  <si>
    <t>Спас-Клепики - Рязань (36+958 - 51+181)                        на участке                                     км 36+958 - 40+116**</t>
  </si>
  <si>
    <t>Устройство искусственного электроосвещения в населенных пунктах Разбердеево, Фатьяновка, Устрань, Кутуково, Аргамаково, Исады на автомобильной дороге: от автодороги М-5 «Урал» - Разбердеево - Устрань - Исады - Студенец***</t>
  </si>
  <si>
    <t>Рязань - Ряжск -Александро-Невский - Данков - Ефремов                                                                                                 (27+490 - 68+490)                                                          на участках                                                км 46+120 - 49+181;                                 км 51+895 - 53+380;                                         км 57+255 - 62+809***</t>
  </si>
  <si>
    <t xml:space="preserve">Ряжск - Касимов - Нижний Новгород (177+513 - 192+100; 194+900 - 229+100)                                          на участках                            км 205+047 - 205+590;                 км 212+324 - 213+180;                 км 220+453 - 229+054                    1 пусковой комплекс:                    км 205+047 - 205+590,                 км 212+324 - 213+180                    2 пусковой комплекс:                    км 220+453 - 224+853) </t>
  </si>
  <si>
    <t xml:space="preserve">Москва - Егорьевск -              Тума - Касимов      (158+300 - 231+470)              на участках:                             км 162+303 - 167+043,    км 169+708 - 171+640         </t>
  </si>
  <si>
    <t>Капитальный ремонт автомобильной дороги Ухолово - Дегтяные       Борки - граница района на участках                              км 0+062 - 2+880;              км 6+477 - 7+800 в Ухоловском районе Рязанской области</t>
  </si>
  <si>
    <t>Касимов - Новая              Деревня - Елатьма - Савостьяново -                          Арбадьево - Дмитриево на участках                               км 3+900 - км 6+900;                  км 29+586 - км 30+176;         км 38+300 - км 42+400,             2 пусковой комплекс            км 3+900 - км 6+900</t>
  </si>
  <si>
    <t>Москва - Егорьевск -       Тума - Касимов                      (231+470 - 257+278)               на участках:                                 км 240+300 - 241+582;                       км 248+576 - 249+916</t>
  </si>
  <si>
    <t>Михайлов - Голдино - Горлово - Скопин - Милославское (30+400 - 77+500; 80+480 - 93+900) на участках                                       50+025 - 51+125; 52+450 - 53+350; 53+350 - 55+100; 56+013 - 56+913; 57+300 - 57+670</t>
  </si>
  <si>
    <t>Рязань - Ряжск - Александро-Невский - Данков - Ефремов                        (27+490 - 68+490)                               на участках                                       км 32+016 - км 33+996;           км 39+054 - км 41+963;            км 62+809 -                                  км 68+490***</t>
  </si>
  <si>
    <t>Устройство искусственного электроосвещения микрорайона Коготково в г. Скопин и д. Гуменки на автомобильной дороге Михйлов - Горлово - Голдино - Скопин - Милославское</t>
  </si>
  <si>
    <t>30.2.</t>
  </si>
  <si>
    <t>30.3.</t>
  </si>
  <si>
    <t>30.4.</t>
  </si>
  <si>
    <t>8.3.</t>
  </si>
  <si>
    <t>13.7.</t>
  </si>
  <si>
    <t>13.10.</t>
  </si>
  <si>
    <t>13.11.</t>
  </si>
  <si>
    <t>13.12.</t>
  </si>
  <si>
    <t>13.14.</t>
  </si>
  <si>
    <t>13.15.</t>
  </si>
  <si>
    <t>13.16.</t>
  </si>
  <si>
    <t>26.3.</t>
  </si>
  <si>
    <t>28.1.</t>
  </si>
  <si>
    <t>28.2.</t>
  </si>
  <si>
    <t>28.3.</t>
  </si>
  <si>
    <t>28.4.</t>
  </si>
  <si>
    <t>28.5.</t>
  </si>
  <si>
    <t>28.6.</t>
  </si>
  <si>
    <t>28.7.</t>
  </si>
  <si>
    <t>30.5.</t>
  </si>
  <si>
    <t>31.2.</t>
  </si>
  <si>
    <t>31.3.</t>
  </si>
  <si>
    <t>31.4.</t>
  </si>
  <si>
    <t>31.5.</t>
  </si>
  <si>
    <t>32.2.</t>
  </si>
  <si>
    <t>32.3.</t>
  </si>
  <si>
    <t>32.4.</t>
  </si>
  <si>
    <t>32.5.</t>
  </si>
  <si>
    <t>34.3.</t>
  </si>
  <si>
    <t>37.2.</t>
  </si>
  <si>
    <t>Устройство искусственного электроосвещения в                  р.п. Ермишь на автомобильной дороге Восход - Ермишь</t>
  </si>
  <si>
    <t>Устройство искусственного электроосвещения в                    р.п. Ермишь на автомобильной дороге Ермишь - Кафтейка - Липлейка - Линейка</t>
  </si>
  <si>
    <t>Устройство искусственного электроосвещения в                     р.п. Ермишь на автомобильной дороге Ермишь - Свестур</t>
  </si>
  <si>
    <t xml:space="preserve">Касимов - Новая         Деревня - Елатьма - Савостьяново -                        Ардабьево - Дмитриево на участке                                        км 42+600 - 47+600 </t>
  </si>
  <si>
    <t>Устройство искусственного электроосвещения в                с. Октябрьское,                             с. Семенск,                                пос. Орловский на автомобильной дороге Пронск - Октябрьский - Семенск - Семеновский - автодорога М-6 «Каспий»</t>
  </si>
  <si>
    <t>Устройство искусственного электроосвещения в                           с. Тырново на автомобильной дороге «Рязань - Пронск - Скопин» - Гагино - Последово - Воскресеновка</t>
  </si>
  <si>
    <t>Устройство искусственного электроосвещения в              д. Дедюхино, д. Рожок на автомобильной дороге Высоковские дворики - Рожок - Екимовка</t>
  </si>
  <si>
    <t xml:space="preserve">От автодороги М-6 «Каспий» - Грязное - Поздное на участках              км 0+080 - 8+520;                   км 9+920 - 10+720;                    км 11+120 - 13+000** </t>
  </si>
  <si>
    <t>Ряжск - Нагорное на участке                                            км 0+000 - км 10+028**</t>
  </si>
  <si>
    <t>От автодороги «Спас-Клепики - Рязань» подъезд: Агро-Пустынь (2+500 - 3+777)**, ***</t>
  </si>
  <si>
    <t xml:space="preserve">От автодороги «Спас-Клепики - Рязань» подъезд: Варские - Красный Восход**, *** </t>
  </si>
  <si>
    <t xml:space="preserve">От автодороги «Шереметьево -                         Дядьково - Вышгород - Наумово - Гавердово» подьезд: Новоселки на участке км 0+016 - 2+166**, *** </t>
  </si>
  <si>
    <t>От автодороги «Шереметьево -                         Дядьково - Вышгород - Наумово - Гавердово» подъезд: центральная усадьба «Вышгородский»**</t>
  </si>
  <si>
    <t>Ухолово - Богородицкое - Крещено Гаи на участке            км 12+596 - 15+596**</t>
  </si>
  <si>
    <t>От автодороги «Спас-Клепики - Рязань» подъезд: Агро-Пустынь (0+000 - 2+500)**, ***</t>
  </si>
  <si>
    <t>Устройство искусственного электроосвещения в населенных пунктах Нижний Якимец и Ново-Тишевое на автомобильной дороге Верхний Якимец - Нижний Якимец - Новотишевое</t>
  </si>
  <si>
    <t>Устройство искусственного электроосвещения в                                   р.п. Александро-Невский на автомобильной дороге: от автодороги «Рязань - Ряжск - Александро-Невский - Данков - Ефремов» - Боровок - Просечье - Спешнево- граница района</t>
  </si>
  <si>
    <t>От автодороги М-5            «Урал» - Польное Ялтуново на участке             км 0+050 - 4+550</t>
  </si>
  <si>
    <t>Капитальный ремонт автомобильной дороги Сараи - Кутловы Борки - граница района на участке км 10+269 - км 16+259 в Сараевском районе Рязанской области</t>
  </si>
  <si>
    <t>Капитальный ремонт автомобильной дороги            Михайлов - Голдино - Горлово - Скопин - Милославское (30+400 - 77+500; 80+480 - 93+900)            в Скопинском районе Рязанской области</t>
  </si>
  <si>
    <t>Устройство искусственного электроосвещения в                   с. Мураевня на автомоблиьной дороге Южный - Мураевня - дом-музей Семенова-Тян-Шанского в Милославском районе</t>
  </si>
  <si>
    <t>Устройство искусственного электроосвещения в                                   р.п. Александро-Невский на автомобильной дороге: от автодороги «Рязань - Ряжск - Александро-Невский - Данков - Ефремов» - Боровок - Просечье - Спешнево - граница района***</t>
  </si>
  <si>
    <t>Рязань - Ряжск - Александро-Невский - Данков - Ефремов                  (68+490 - 97+890)                     на участках                                  км 68+490 - км 71+235;            км 73+975 - км 79+794***</t>
  </si>
  <si>
    <t>Сасово - Восход - Кадом (1+500 - 23+800)                                  на участке                                    км 14+600 - км 18+200,               2 пусковой комплекс</t>
  </si>
  <si>
    <t xml:space="preserve">От автодороги М-5               «Урал» - Собчаково - Троица - Спасск-Рязанский на участке км 0+050 - 9+700** </t>
  </si>
  <si>
    <t>От автодороги М-5             «Урал» - Польное Ялтуново на участке                      км 0+050 - 4+550**</t>
  </si>
  <si>
    <t>13.13.</t>
  </si>
  <si>
    <t>36.3.</t>
  </si>
  <si>
    <t>Устройство искусственного электроосвещения в          г. Ряжске по                                    ул. Пожалостина на автомобильной дороге Ряжск - Касимов - Нижний Новгород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</si>
</sst>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"/>
    <numFmt numFmtId="167" formatCode="000000"/>
    <numFmt numFmtId="168" formatCode="#,##0.0"/>
    <numFmt numFmtId="169" formatCode="#,##0.000"/>
    <numFmt numFmtId="170" formatCode="#,##0.0000"/>
    <numFmt numFmtId="171" formatCode="#,##0.00000"/>
    <numFmt numFmtId="172" formatCode="0.0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40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24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top" wrapText="1" shrinkToFit="1"/>
    </xf>
    <xf numFmtId="0" fontId="4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top" wrapText="1" shrinkToFit="1"/>
    </xf>
    <xf numFmtId="166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2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3" fontId="3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166" fontId="6" fillId="0" borderId="0" xfId="0" applyNumberFormat="1" applyFont="1" applyFill="1" applyAlignment="1">
      <alignment horizontal="left" vertical="top" wrapText="1" shrinkToFit="1"/>
    </xf>
    <xf numFmtId="1" fontId="6" fillId="0" borderId="0" xfId="0" applyNumberFormat="1" applyFont="1" applyFill="1" applyAlignment="1">
      <alignment horizontal="left" vertical="top" wrapText="1" shrinkToFi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 shrinkToFi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top" wrapText="1"/>
    </xf>
    <xf numFmtId="168" fontId="7" fillId="0" borderId="1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3" fontId="7" fillId="0" borderId="4" xfId="0" applyNumberFormat="1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wrapText="1"/>
    </xf>
    <xf numFmtId="168" fontId="7" fillId="0" borderId="4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 shrinkToFit="1"/>
    </xf>
    <xf numFmtId="168" fontId="7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 shrinkToFit="1"/>
    </xf>
    <xf numFmtId="169" fontId="7" fillId="0" borderId="4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top" wrapText="1"/>
    </xf>
    <xf numFmtId="171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top" wrapText="1"/>
    </xf>
    <xf numFmtId="169" fontId="7" fillId="0" borderId="4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" fontId="7" fillId="0" borderId="4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top" wrapText="1"/>
    </xf>
    <xf numFmtId="171" fontId="7" fillId="0" borderId="1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top" wrapText="1"/>
    </xf>
    <xf numFmtId="171" fontId="7" fillId="0" borderId="4" xfId="0" applyNumberFormat="1" applyFont="1" applyFill="1" applyBorder="1" applyAlignment="1">
      <alignment horizontal="center" vertical="top" wrapText="1"/>
    </xf>
    <xf numFmtId="166" fontId="7" fillId="0" borderId="4" xfId="0" applyNumberFormat="1" applyFont="1" applyFill="1" applyBorder="1" applyAlignment="1">
      <alignment horizontal="center" vertical="top" wrapText="1"/>
    </xf>
    <xf numFmtId="168" fontId="7" fillId="0" borderId="4" xfId="0" applyNumberFormat="1" applyFont="1" applyFill="1" applyBorder="1" applyAlignment="1">
      <alignment horizontal="center" vertical="top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171" fontId="7" fillId="0" borderId="1" xfId="0" applyNumberFormat="1" applyFont="1" applyFill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 vertical="top" wrapText="1"/>
    </xf>
    <xf numFmtId="166" fontId="7" fillId="0" borderId="4" xfId="0" applyNumberFormat="1" applyFont="1" applyFill="1" applyBorder="1" applyAlignment="1">
      <alignment horizontal="center" vertical="center" wrapText="1"/>
    </xf>
    <xf numFmtId="171" fontId="11" fillId="0" borderId="4" xfId="0" applyNumberFormat="1" applyFont="1" applyFill="1" applyBorder="1" applyAlignment="1">
      <alignment horizontal="center" vertical="top" wrapText="1"/>
    </xf>
    <xf numFmtId="170" fontId="7" fillId="0" borderId="4" xfId="0" applyNumberFormat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top" wrapText="1"/>
    </xf>
    <xf numFmtId="3" fontId="11" fillId="0" borderId="4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 shrinkToFit="1"/>
    </xf>
    <xf numFmtId="3" fontId="8" fillId="0" borderId="1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vertical="top" wrapText="1"/>
    </xf>
    <xf numFmtId="170" fontId="7" fillId="0" borderId="1" xfId="0" applyNumberFormat="1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 shrinkToFit="1"/>
    </xf>
    <xf numFmtId="171" fontId="7" fillId="0" borderId="7" xfId="0" applyNumberFormat="1" applyFont="1" applyFill="1" applyBorder="1" applyAlignment="1">
      <alignment horizontal="center" vertical="top" wrapText="1"/>
    </xf>
    <xf numFmtId="165" fontId="7" fillId="0" borderId="7" xfId="0" applyNumberFormat="1" applyFont="1" applyFill="1" applyBorder="1" applyAlignment="1">
      <alignment horizontal="center" vertical="top" wrapText="1"/>
    </xf>
    <xf numFmtId="1" fontId="7" fillId="0" borderId="7" xfId="0" applyNumberFormat="1" applyFont="1" applyFill="1" applyBorder="1" applyAlignment="1">
      <alignment horizontal="center" vertical="top" wrapText="1"/>
    </xf>
    <xf numFmtId="3" fontId="7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 shrinkToFit="1"/>
    </xf>
    <xf numFmtId="171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166" fontId="7" fillId="0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 shrinkToFit="1"/>
    </xf>
    <xf numFmtId="0" fontId="6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70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 shrinkToFit="1"/>
    </xf>
    <xf numFmtId="169" fontId="7" fillId="0" borderId="7" xfId="0" applyNumberFormat="1" applyFont="1" applyFill="1" applyBorder="1" applyAlignment="1">
      <alignment horizontal="center" vertical="top" wrapText="1"/>
    </xf>
    <xf numFmtId="171" fontId="7" fillId="0" borderId="8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171" fontId="7" fillId="0" borderId="7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center" wrapText="1"/>
    </xf>
    <xf numFmtId="171" fontId="2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 applyAlignment="1">
      <alignment vertical="center" wrapText="1"/>
    </xf>
    <xf numFmtId="171" fontId="3" fillId="0" borderId="0" xfId="0" applyNumberFormat="1" applyFont="1" applyFill="1" applyAlignment="1">
      <alignment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171" fontId="10" fillId="0" borderId="0" xfId="0" applyNumberFormat="1" applyFont="1" applyFill="1" applyAlignment="1">
      <alignment vertical="center" wrapText="1"/>
    </xf>
    <xf numFmtId="171" fontId="11" fillId="0" borderId="4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vertical="center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4" xfId="0" applyNumberFormat="1" applyFont="1" applyFill="1" applyBorder="1" applyAlignment="1">
      <alignment horizontal="left" vertical="top" wrapText="1"/>
    </xf>
    <xf numFmtId="169" fontId="11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170" fontId="12" fillId="0" borderId="0" xfId="0" applyNumberFormat="1" applyFont="1" applyFill="1" applyAlignment="1">
      <alignment vertical="center" wrapText="1"/>
    </xf>
    <xf numFmtId="172" fontId="7" fillId="0" borderId="4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center" wrapText="1"/>
    </xf>
    <xf numFmtId="171" fontId="7" fillId="0" borderId="1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0" xfId="0" applyNumberFormat="1" applyFont="1" applyFill="1" applyAlignment="1">
      <alignment vertical="center" wrapText="1"/>
    </xf>
    <xf numFmtId="169" fontId="3" fillId="0" borderId="0" xfId="0" applyNumberFormat="1" applyFont="1" applyFill="1" applyAlignment="1">
      <alignment vertical="center" wrapText="1"/>
    </xf>
    <xf numFmtId="0" fontId="0" fillId="0" borderId="9" xfId="0" applyFill="1" applyBorder="1" applyAlignment="1"/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 shrinkToFit="1"/>
    </xf>
    <xf numFmtId="1" fontId="3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top" wrapText="1"/>
    </xf>
    <xf numFmtId="2" fontId="7" fillId="0" borderId="9" xfId="0" applyNumberFormat="1" applyFont="1" applyFill="1" applyBorder="1" applyAlignment="1">
      <alignment horizontal="center" vertical="top" wrapText="1"/>
    </xf>
    <xf numFmtId="2" fontId="7" fillId="0" borderId="7" xfId="0" applyNumberFormat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7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top" wrapText="1" shrinkToFi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 shrinkToFit="1"/>
    </xf>
    <xf numFmtId="0" fontId="7" fillId="0" borderId="3" xfId="0" applyFont="1" applyFill="1" applyBorder="1" applyAlignment="1">
      <alignment horizontal="center" vertical="top" wrapText="1" shrinkToFit="1"/>
    </xf>
    <xf numFmtId="0" fontId="7" fillId="0" borderId="4" xfId="0" applyFont="1" applyFill="1" applyBorder="1" applyAlignment="1">
      <alignment horizontal="center" vertical="top" wrapText="1" shrinkToFi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объемы 1999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8"/>
  <sheetViews>
    <sheetView tabSelected="1" view="pageBreakPreview" zoomScale="50" zoomScaleNormal="47" zoomScaleSheetLayoutView="50" workbookViewId="0">
      <pane ySplit="9" topLeftCell="A288" activePane="bottomLeft" state="frozen"/>
      <selection pane="bottomLeft" activeCell="F296" sqref="F296"/>
    </sheetView>
  </sheetViews>
  <sheetFormatPr defaultRowHeight="12" x14ac:dyDescent="0.2"/>
  <cols>
    <col min="1" max="1" width="12" style="14" customWidth="1"/>
    <col min="2" max="2" width="38.28515625" style="6" customWidth="1"/>
    <col min="3" max="3" width="29" style="8" customWidth="1"/>
    <col min="4" max="4" width="16.42578125" style="8" customWidth="1"/>
    <col min="5" max="5" width="10.28515625" style="8" customWidth="1"/>
    <col min="6" max="6" width="28.140625" style="8" customWidth="1"/>
    <col min="7" max="7" width="17" style="8" customWidth="1"/>
    <col min="8" max="8" width="15" style="8" customWidth="1"/>
    <col min="9" max="9" width="24.5703125" style="1" customWidth="1"/>
    <col min="10" max="10" width="13" style="1" customWidth="1"/>
    <col min="11" max="11" width="12" style="1" customWidth="1"/>
    <col min="12" max="12" width="26.140625" style="15" customWidth="1"/>
    <col min="13" max="13" width="16.5703125" style="1" customWidth="1"/>
    <col min="14" max="14" width="17.7109375" style="1" customWidth="1"/>
    <col min="15" max="15" width="28.7109375" style="9" customWidth="1"/>
    <col min="16" max="16" width="11.140625" style="9" customWidth="1"/>
    <col min="17" max="17" width="11.42578125" style="9" customWidth="1"/>
    <col min="18" max="18" width="25.28515625" style="9" customWidth="1"/>
    <col min="19" max="19" width="12.85546875" style="9" customWidth="1"/>
    <col min="20" max="20" width="13.42578125" style="9" customWidth="1"/>
    <col min="21" max="21" width="25.85546875" style="1" customWidth="1"/>
    <col min="22" max="22" width="8.7109375" style="1" customWidth="1"/>
    <col min="23" max="23" width="10.28515625" style="1" customWidth="1"/>
    <col min="24" max="24" width="24.7109375" style="1" customWidth="1"/>
    <col min="25" max="25" width="13.85546875" style="1" customWidth="1"/>
    <col min="26" max="26" width="12" style="1" customWidth="1"/>
    <col min="27" max="27" width="22" style="9" customWidth="1"/>
    <col min="28" max="28" width="6.7109375" style="9" customWidth="1"/>
    <col min="29" max="29" width="10.5703125" style="9" customWidth="1"/>
    <col min="30" max="30" width="21.85546875" style="9" customWidth="1"/>
    <col min="31" max="31" width="6.5703125" style="9" customWidth="1"/>
    <col min="32" max="32" width="10.140625" style="9" customWidth="1"/>
    <col min="33" max="33" width="21.85546875" style="1" customWidth="1"/>
    <col min="34" max="34" width="5.5703125" style="1" customWidth="1"/>
    <col min="35" max="35" width="11" style="1" customWidth="1"/>
    <col min="36" max="36" width="22.28515625" style="1" customWidth="1"/>
    <col min="37" max="37" width="7.42578125" style="1" customWidth="1"/>
    <col min="38" max="38" width="11.7109375" style="1" customWidth="1"/>
    <col min="39" max="16384" width="9.140625" style="1"/>
  </cols>
  <sheetData>
    <row r="1" spans="1:38" ht="28.9" customHeight="1" x14ac:dyDescent="0.2">
      <c r="A1" s="200" t="s">
        <v>114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</row>
    <row r="2" spans="1:38" ht="18" customHeight="1" x14ac:dyDescent="0.2">
      <c r="A2" s="203"/>
      <c r="B2" s="204"/>
      <c r="C2" s="131"/>
      <c r="D2" s="1"/>
      <c r="E2" s="1"/>
      <c r="F2" s="94"/>
      <c r="G2" s="1"/>
      <c r="H2" s="133"/>
      <c r="I2" s="131"/>
      <c r="K2" s="164"/>
      <c r="L2" s="132"/>
      <c r="O2" s="1"/>
      <c r="P2" s="1"/>
      <c r="Q2" s="1"/>
      <c r="R2" s="1"/>
      <c r="S2" s="1"/>
      <c r="T2" s="1"/>
      <c r="AA2" s="1"/>
      <c r="AB2" s="1"/>
      <c r="AC2" s="1"/>
      <c r="AD2" s="1"/>
      <c r="AE2" s="1"/>
      <c r="AF2" s="1"/>
    </row>
    <row r="3" spans="1:38" ht="12" customHeight="1" x14ac:dyDescent="0.2">
      <c r="A3" s="201" t="s">
        <v>151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</row>
    <row r="4" spans="1:38" ht="21" customHeight="1" x14ac:dyDescent="0.2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</row>
    <row r="5" spans="1:38" ht="20.25" x14ac:dyDescent="0.2">
      <c r="A5" s="205"/>
      <c r="B5" s="206"/>
      <c r="C5" s="135"/>
      <c r="D5" s="1"/>
      <c r="E5" s="1"/>
      <c r="F5" s="1"/>
      <c r="G5" s="1"/>
      <c r="H5" s="1"/>
      <c r="I5" s="131"/>
      <c r="L5" s="130"/>
      <c r="O5" s="1"/>
      <c r="P5" s="1"/>
      <c r="Q5" s="1"/>
      <c r="R5" s="1"/>
      <c r="S5" s="1"/>
      <c r="T5" s="1"/>
      <c r="AA5" s="1"/>
      <c r="AB5" s="1"/>
      <c r="AC5" s="1"/>
      <c r="AD5" s="1"/>
      <c r="AE5" s="1"/>
      <c r="AF5" s="1"/>
    </row>
    <row r="6" spans="1:38" s="2" customFormat="1" ht="33" customHeight="1" x14ac:dyDescent="0.2">
      <c r="A6" s="207" t="s">
        <v>22</v>
      </c>
      <c r="B6" s="212" t="s">
        <v>98</v>
      </c>
      <c r="C6" s="202" t="s">
        <v>108</v>
      </c>
      <c r="D6" s="202"/>
      <c r="E6" s="202"/>
      <c r="F6" s="202"/>
      <c r="G6" s="202"/>
      <c r="H6" s="202"/>
      <c r="I6" s="202" t="s">
        <v>109</v>
      </c>
      <c r="J6" s="202"/>
      <c r="K6" s="202"/>
      <c r="L6" s="202"/>
      <c r="M6" s="202"/>
      <c r="N6" s="202"/>
      <c r="O6" s="202" t="s">
        <v>110</v>
      </c>
      <c r="P6" s="202"/>
      <c r="Q6" s="202"/>
      <c r="R6" s="202"/>
      <c r="S6" s="202"/>
      <c r="T6" s="202"/>
      <c r="U6" s="202" t="s">
        <v>111</v>
      </c>
      <c r="V6" s="202"/>
      <c r="W6" s="202"/>
      <c r="X6" s="202"/>
      <c r="Y6" s="202"/>
      <c r="Z6" s="202"/>
      <c r="AA6" s="202" t="s">
        <v>152</v>
      </c>
      <c r="AB6" s="202"/>
      <c r="AC6" s="202"/>
      <c r="AD6" s="202"/>
      <c r="AE6" s="202"/>
      <c r="AF6" s="202"/>
      <c r="AG6" s="202" t="s">
        <v>153</v>
      </c>
      <c r="AH6" s="202"/>
      <c r="AI6" s="202"/>
      <c r="AJ6" s="202"/>
      <c r="AK6" s="202"/>
      <c r="AL6" s="202"/>
    </row>
    <row r="7" spans="1:38" s="2" customFormat="1" ht="54.75" customHeight="1" x14ac:dyDescent="0.2">
      <c r="A7" s="207"/>
      <c r="B7" s="212"/>
      <c r="C7" s="184" t="s">
        <v>113</v>
      </c>
      <c r="D7" s="185"/>
      <c r="E7" s="186"/>
      <c r="F7" s="202" t="s">
        <v>20</v>
      </c>
      <c r="G7" s="202"/>
      <c r="H7" s="202"/>
      <c r="I7" s="184" t="s">
        <v>113</v>
      </c>
      <c r="J7" s="185"/>
      <c r="K7" s="186"/>
      <c r="L7" s="202" t="s">
        <v>20</v>
      </c>
      <c r="M7" s="202"/>
      <c r="N7" s="202"/>
      <c r="O7" s="184" t="s">
        <v>113</v>
      </c>
      <c r="P7" s="185"/>
      <c r="Q7" s="186"/>
      <c r="R7" s="202" t="s">
        <v>20</v>
      </c>
      <c r="S7" s="202"/>
      <c r="T7" s="202"/>
      <c r="U7" s="184" t="s">
        <v>113</v>
      </c>
      <c r="V7" s="185"/>
      <c r="W7" s="186"/>
      <c r="X7" s="202" t="s">
        <v>20</v>
      </c>
      <c r="Y7" s="202"/>
      <c r="Z7" s="202"/>
      <c r="AA7" s="184" t="s">
        <v>113</v>
      </c>
      <c r="AB7" s="185"/>
      <c r="AC7" s="186"/>
      <c r="AD7" s="202" t="s">
        <v>20</v>
      </c>
      <c r="AE7" s="202"/>
      <c r="AF7" s="202"/>
      <c r="AG7" s="184" t="s">
        <v>113</v>
      </c>
      <c r="AH7" s="185"/>
      <c r="AI7" s="186"/>
      <c r="AJ7" s="202" t="s">
        <v>20</v>
      </c>
      <c r="AK7" s="202"/>
      <c r="AL7" s="202"/>
    </row>
    <row r="8" spans="1:38" s="2" customFormat="1" ht="51.75" customHeight="1" x14ac:dyDescent="0.2">
      <c r="A8" s="207"/>
      <c r="B8" s="212"/>
      <c r="C8" s="138" t="s">
        <v>21</v>
      </c>
      <c r="D8" s="21" t="s">
        <v>0</v>
      </c>
      <c r="E8" s="21" t="s">
        <v>106</v>
      </c>
      <c r="F8" s="138" t="s">
        <v>21</v>
      </c>
      <c r="G8" s="21" t="s">
        <v>0</v>
      </c>
      <c r="H8" s="22" t="s">
        <v>106</v>
      </c>
      <c r="I8" s="21" t="s">
        <v>148</v>
      </c>
      <c r="J8" s="21" t="s">
        <v>0</v>
      </c>
      <c r="K8" s="21" t="s">
        <v>106</v>
      </c>
      <c r="L8" s="23" t="s">
        <v>148</v>
      </c>
      <c r="M8" s="21" t="s">
        <v>0</v>
      </c>
      <c r="N8" s="22" t="s">
        <v>106</v>
      </c>
      <c r="O8" s="138" t="s">
        <v>21</v>
      </c>
      <c r="P8" s="21" t="s">
        <v>0</v>
      </c>
      <c r="Q8" s="21" t="s">
        <v>106</v>
      </c>
      <c r="R8" s="138" t="s">
        <v>21</v>
      </c>
      <c r="S8" s="21" t="s">
        <v>0</v>
      </c>
      <c r="T8" s="22" t="s">
        <v>106</v>
      </c>
      <c r="U8" s="21" t="s">
        <v>21</v>
      </c>
      <c r="V8" s="21" t="s">
        <v>0</v>
      </c>
      <c r="W8" s="21" t="s">
        <v>106</v>
      </c>
      <c r="X8" s="21" t="s">
        <v>21</v>
      </c>
      <c r="Y8" s="21" t="s">
        <v>0</v>
      </c>
      <c r="Z8" s="22" t="s">
        <v>106</v>
      </c>
      <c r="AA8" s="21" t="s">
        <v>21</v>
      </c>
      <c r="AB8" s="21" t="s">
        <v>0</v>
      </c>
      <c r="AC8" s="21" t="s">
        <v>106</v>
      </c>
      <c r="AD8" s="21" t="s">
        <v>21</v>
      </c>
      <c r="AE8" s="21" t="s">
        <v>0</v>
      </c>
      <c r="AF8" s="22" t="s">
        <v>106</v>
      </c>
      <c r="AG8" s="21" t="s">
        <v>21</v>
      </c>
      <c r="AH8" s="21" t="s">
        <v>0</v>
      </c>
      <c r="AI8" s="21" t="s">
        <v>106</v>
      </c>
      <c r="AJ8" s="21" t="s">
        <v>21</v>
      </c>
      <c r="AK8" s="21" t="s">
        <v>0</v>
      </c>
      <c r="AL8" s="22" t="s">
        <v>106</v>
      </c>
    </row>
    <row r="9" spans="1:38" s="3" customFormat="1" ht="23.25" x14ac:dyDescent="0.2">
      <c r="A9" s="19">
        <v>1</v>
      </c>
      <c r="B9" s="20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3">
        <v>12</v>
      </c>
      <c r="M9" s="21">
        <v>13</v>
      </c>
      <c r="N9" s="21">
        <v>14</v>
      </c>
      <c r="O9" s="21">
        <v>15</v>
      </c>
      <c r="P9" s="21">
        <v>16</v>
      </c>
      <c r="Q9" s="21">
        <v>17</v>
      </c>
      <c r="R9" s="21">
        <v>18</v>
      </c>
      <c r="S9" s="21">
        <v>19</v>
      </c>
      <c r="T9" s="21">
        <v>20</v>
      </c>
      <c r="U9" s="21">
        <v>21</v>
      </c>
      <c r="V9" s="21">
        <v>22</v>
      </c>
      <c r="W9" s="21">
        <v>23</v>
      </c>
      <c r="X9" s="21">
        <v>24</v>
      </c>
      <c r="Y9" s="21">
        <v>25</v>
      </c>
      <c r="Z9" s="21">
        <v>26</v>
      </c>
      <c r="AA9" s="21">
        <v>27</v>
      </c>
      <c r="AB9" s="21">
        <v>28</v>
      </c>
      <c r="AC9" s="21">
        <v>29</v>
      </c>
      <c r="AD9" s="21">
        <v>30</v>
      </c>
      <c r="AE9" s="21">
        <v>31</v>
      </c>
      <c r="AF9" s="21">
        <v>32</v>
      </c>
      <c r="AG9" s="21">
        <v>33</v>
      </c>
      <c r="AH9" s="21">
        <v>34</v>
      </c>
      <c r="AI9" s="21">
        <v>35</v>
      </c>
      <c r="AJ9" s="21">
        <v>36</v>
      </c>
      <c r="AK9" s="21">
        <v>37</v>
      </c>
      <c r="AL9" s="21">
        <v>38</v>
      </c>
    </row>
    <row r="10" spans="1:38" s="3" customFormat="1" ht="30" customHeight="1" x14ac:dyDescent="0.2">
      <c r="A10" s="19" t="s">
        <v>24</v>
      </c>
      <c r="B10" s="184" t="s">
        <v>107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6"/>
    </row>
    <row r="11" spans="1:38" s="13" customFormat="1" ht="241.5" customHeight="1" x14ac:dyDescent="0.2">
      <c r="A11" s="192" t="s">
        <v>49</v>
      </c>
      <c r="B11" s="25" t="s">
        <v>322</v>
      </c>
      <c r="C11" s="47">
        <v>46</v>
      </c>
      <c r="D11" s="35"/>
      <c r="E11" s="35"/>
      <c r="F11" s="35"/>
      <c r="G11" s="35"/>
      <c r="H11" s="36"/>
      <c r="I11" s="35"/>
      <c r="J11" s="35"/>
      <c r="K11" s="35"/>
      <c r="L11" s="37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8"/>
      <c r="Y11" s="35"/>
      <c r="Z11" s="39"/>
      <c r="AA11" s="35"/>
      <c r="AB11" s="35"/>
      <c r="AC11" s="35"/>
      <c r="AD11" s="35"/>
      <c r="AE11" s="35"/>
      <c r="AF11" s="35"/>
      <c r="AG11" s="35"/>
      <c r="AH11" s="35"/>
      <c r="AI11" s="35"/>
      <c r="AJ11" s="38"/>
      <c r="AK11" s="35"/>
      <c r="AL11" s="39"/>
    </row>
    <row r="12" spans="1:38" s="13" customFormat="1" ht="24" customHeight="1" x14ac:dyDescent="0.2">
      <c r="A12" s="193"/>
      <c r="B12" s="25" t="s">
        <v>117</v>
      </c>
      <c r="C12" s="47"/>
      <c r="D12" s="35"/>
      <c r="E12" s="35"/>
      <c r="F12" s="35"/>
      <c r="G12" s="35"/>
      <c r="H12" s="36"/>
      <c r="I12" s="35"/>
      <c r="J12" s="35"/>
      <c r="K12" s="35"/>
      <c r="L12" s="37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8"/>
      <c r="Y12" s="35"/>
      <c r="Z12" s="39"/>
      <c r="AA12" s="35"/>
      <c r="AB12" s="35"/>
      <c r="AC12" s="35"/>
      <c r="AD12" s="35"/>
      <c r="AE12" s="35"/>
      <c r="AF12" s="35"/>
      <c r="AG12" s="35"/>
      <c r="AH12" s="35"/>
      <c r="AI12" s="35"/>
      <c r="AJ12" s="38"/>
      <c r="AK12" s="35"/>
      <c r="AL12" s="39"/>
    </row>
    <row r="13" spans="1:38" s="13" customFormat="1" ht="24" customHeight="1" x14ac:dyDescent="0.2">
      <c r="A13" s="193"/>
      <c r="B13" s="40" t="s">
        <v>119</v>
      </c>
      <c r="C13" s="47">
        <f>C11</f>
        <v>46</v>
      </c>
      <c r="D13" s="35"/>
      <c r="E13" s="35"/>
      <c r="F13" s="35"/>
      <c r="G13" s="35"/>
      <c r="H13" s="36"/>
      <c r="I13" s="25"/>
      <c r="J13" s="35"/>
      <c r="K13" s="35"/>
      <c r="L13" s="37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8"/>
      <c r="Y13" s="35"/>
      <c r="Z13" s="39"/>
      <c r="AA13" s="35"/>
      <c r="AB13" s="35"/>
      <c r="AC13" s="35"/>
      <c r="AD13" s="35"/>
      <c r="AE13" s="35"/>
      <c r="AF13" s="35"/>
      <c r="AG13" s="35"/>
      <c r="AH13" s="35"/>
      <c r="AI13" s="35"/>
      <c r="AJ13" s="38"/>
      <c r="AK13" s="35"/>
      <c r="AL13" s="39"/>
    </row>
    <row r="14" spans="1:38" s="13" customFormat="1" ht="24" customHeight="1" x14ac:dyDescent="0.2">
      <c r="A14" s="193"/>
      <c r="B14" s="40" t="s">
        <v>116</v>
      </c>
      <c r="C14" s="28"/>
      <c r="D14" s="35"/>
      <c r="E14" s="35"/>
      <c r="F14" s="35"/>
      <c r="G14" s="35"/>
      <c r="H14" s="36"/>
      <c r="I14" s="35"/>
      <c r="J14" s="35"/>
      <c r="K14" s="35"/>
      <c r="L14" s="37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8"/>
      <c r="Y14" s="35"/>
      <c r="Z14" s="39"/>
      <c r="AA14" s="35"/>
      <c r="AB14" s="35"/>
      <c r="AC14" s="35"/>
      <c r="AD14" s="35"/>
      <c r="AE14" s="35"/>
      <c r="AF14" s="35"/>
      <c r="AG14" s="35"/>
      <c r="AH14" s="35"/>
      <c r="AI14" s="35"/>
      <c r="AJ14" s="38"/>
      <c r="AK14" s="35"/>
      <c r="AL14" s="39"/>
    </row>
    <row r="15" spans="1:38" s="13" customFormat="1" ht="28.15" customHeight="1" x14ac:dyDescent="0.2">
      <c r="A15" s="193"/>
      <c r="B15" s="25" t="s">
        <v>156</v>
      </c>
      <c r="C15" s="28">
        <f>C13</f>
        <v>46</v>
      </c>
      <c r="D15" s="35"/>
      <c r="E15" s="35"/>
      <c r="F15" s="35"/>
      <c r="G15" s="35"/>
      <c r="H15" s="36"/>
      <c r="I15" s="35"/>
      <c r="J15" s="35"/>
      <c r="K15" s="35"/>
      <c r="L15" s="37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8"/>
      <c r="Y15" s="35"/>
      <c r="Z15" s="39"/>
      <c r="AA15" s="35"/>
      <c r="AB15" s="35"/>
      <c r="AC15" s="35"/>
      <c r="AD15" s="35"/>
      <c r="AE15" s="35"/>
      <c r="AF15" s="35"/>
      <c r="AG15" s="35"/>
      <c r="AH15" s="35"/>
      <c r="AI15" s="35"/>
      <c r="AJ15" s="38"/>
      <c r="AK15" s="35"/>
      <c r="AL15" s="39"/>
    </row>
    <row r="16" spans="1:38" s="13" customFormat="1" ht="219.75" customHeight="1" x14ac:dyDescent="0.2">
      <c r="A16" s="192" t="s">
        <v>91</v>
      </c>
      <c r="B16" s="148" t="s">
        <v>169</v>
      </c>
      <c r="C16" s="34">
        <v>26</v>
      </c>
      <c r="D16" s="35"/>
      <c r="E16" s="35"/>
      <c r="F16" s="35"/>
      <c r="G16" s="35"/>
      <c r="H16" s="35"/>
      <c r="I16" s="35"/>
      <c r="J16" s="35"/>
      <c r="K16" s="35"/>
      <c r="L16" s="37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8"/>
      <c r="Y16" s="35"/>
      <c r="Z16" s="39"/>
      <c r="AA16" s="35"/>
      <c r="AB16" s="35"/>
      <c r="AC16" s="35"/>
      <c r="AD16" s="35"/>
      <c r="AE16" s="35"/>
      <c r="AF16" s="35"/>
      <c r="AG16" s="35"/>
      <c r="AH16" s="35"/>
      <c r="AI16" s="35"/>
      <c r="AJ16" s="38"/>
      <c r="AK16" s="35"/>
      <c r="AL16" s="39"/>
    </row>
    <row r="17" spans="1:38" s="13" customFormat="1" ht="28.15" customHeight="1" x14ac:dyDescent="0.2">
      <c r="A17" s="193"/>
      <c r="B17" s="25" t="s">
        <v>117</v>
      </c>
      <c r="C17" s="34"/>
      <c r="D17" s="35"/>
      <c r="E17" s="35"/>
      <c r="F17" s="35"/>
      <c r="G17" s="35"/>
      <c r="H17" s="35"/>
      <c r="I17" s="35"/>
      <c r="J17" s="35"/>
      <c r="K17" s="35"/>
      <c r="L17" s="37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8"/>
      <c r="Y17" s="35"/>
      <c r="Z17" s="39"/>
      <c r="AA17" s="35"/>
      <c r="AB17" s="35"/>
      <c r="AC17" s="35"/>
      <c r="AD17" s="35"/>
      <c r="AE17" s="35"/>
      <c r="AF17" s="35"/>
      <c r="AG17" s="35"/>
      <c r="AH17" s="35"/>
      <c r="AI17" s="35"/>
      <c r="AJ17" s="38"/>
      <c r="AK17" s="35"/>
      <c r="AL17" s="39"/>
    </row>
    <row r="18" spans="1:38" s="13" customFormat="1" ht="29.25" customHeight="1" x14ac:dyDescent="0.2">
      <c r="A18" s="193"/>
      <c r="B18" s="40" t="s">
        <v>119</v>
      </c>
      <c r="C18" s="34">
        <v>26</v>
      </c>
      <c r="D18" s="35"/>
      <c r="E18" s="35"/>
      <c r="F18" s="35"/>
      <c r="G18" s="35"/>
      <c r="H18" s="35"/>
      <c r="I18" s="35"/>
      <c r="J18" s="35"/>
      <c r="K18" s="35"/>
      <c r="L18" s="37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8"/>
      <c r="Y18" s="35"/>
      <c r="Z18" s="39"/>
      <c r="AA18" s="35"/>
      <c r="AB18" s="35"/>
      <c r="AC18" s="35"/>
      <c r="AD18" s="35"/>
      <c r="AE18" s="35"/>
      <c r="AF18" s="35"/>
      <c r="AG18" s="35"/>
      <c r="AH18" s="35"/>
      <c r="AI18" s="35"/>
      <c r="AJ18" s="38"/>
      <c r="AK18" s="35"/>
      <c r="AL18" s="39"/>
    </row>
    <row r="19" spans="1:38" s="13" customFormat="1" ht="28.15" customHeight="1" x14ac:dyDescent="0.2">
      <c r="A19" s="193"/>
      <c r="B19" s="40" t="s">
        <v>116</v>
      </c>
      <c r="C19" s="34"/>
      <c r="D19" s="35"/>
      <c r="E19" s="35"/>
      <c r="F19" s="35"/>
      <c r="G19" s="35"/>
      <c r="H19" s="35"/>
      <c r="I19" s="35"/>
      <c r="J19" s="35"/>
      <c r="K19" s="35"/>
      <c r="L19" s="37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8"/>
      <c r="Y19" s="35"/>
      <c r="Z19" s="39"/>
      <c r="AA19" s="35"/>
      <c r="AB19" s="35"/>
      <c r="AC19" s="35"/>
      <c r="AD19" s="35"/>
      <c r="AE19" s="35"/>
      <c r="AF19" s="35"/>
      <c r="AG19" s="35"/>
      <c r="AH19" s="35"/>
      <c r="AI19" s="35"/>
      <c r="AJ19" s="38"/>
      <c r="AK19" s="35"/>
      <c r="AL19" s="39"/>
    </row>
    <row r="20" spans="1:38" s="13" customFormat="1" ht="28.15" customHeight="1" x14ac:dyDescent="0.2">
      <c r="A20" s="193"/>
      <c r="B20" s="25" t="s">
        <v>156</v>
      </c>
      <c r="C20" s="34">
        <f>C18</f>
        <v>26</v>
      </c>
      <c r="D20" s="35"/>
      <c r="E20" s="35"/>
      <c r="F20" s="35"/>
      <c r="G20" s="35"/>
      <c r="H20" s="35"/>
      <c r="I20" s="35"/>
      <c r="J20" s="35"/>
      <c r="K20" s="35"/>
      <c r="L20" s="37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8"/>
      <c r="Y20" s="35"/>
      <c r="Z20" s="39"/>
      <c r="AA20" s="35"/>
      <c r="AB20" s="35"/>
      <c r="AC20" s="35"/>
      <c r="AD20" s="35"/>
      <c r="AE20" s="35"/>
      <c r="AF20" s="35"/>
      <c r="AG20" s="35"/>
      <c r="AH20" s="35"/>
      <c r="AI20" s="35"/>
      <c r="AJ20" s="38"/>
      <c r="AK20" s="35"/>
      <c r="AL20" s="39"/>
    </row>
    <row r="21" spans="1:38" s="13" customFormat="1" ht="255.75" customHeight="1" x14ac:dyDescent="0.2">
      <c r="A21" s="192" t="s">
        <v>50</v>
      </c>
      <c r="B21" s="148" t="s">
        <v>323</v>
      </c>
      <c r="C21" s="34">
        <v>26</v>
      </c>
      <c r="D21" s="35"/>
      <c r="E21" s="35"/>
      <c r="F21" s="35"/>
      <c r="G21" s="35"/>
      <c r="H21" s="35"/>
      <c r="I21" s="35"/>
      <c r="J21" s="35"/>
      <c r="K21" s="35"/>
      <c r="L21" s="37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8"/>
      <c r="Y21" s="35"/>
      <c r="Z21" s="39"/>
      <c r="AA21" s="35"/>
      <c r="AB21" s="35"/>
      <c r="AC21" s="35"/>
      <c r="AD21" s="35"/>
      <c r="AE21" s="35"/>
      <c r="AF21" s="35"/>
      <c r="AG21" s="35"/>
      <c r="AH21" s="35"/>
      <c r="AI21" s="35"/>
      <c r="AJ21" s="38"/>
      <c r="AK21" s="35"/>
      <c r="AL21" s="39"/>
    </row>
    <row r="22" spans="1:38" s="13" customFormat="1" ht="31.5" customHeight="1" x14ac:dyDescent="0.2">
      <c r="A22" s="193"/>
      <c r="B22" s="25" t="s">
        <v>117</v>
      </c>
      <c r="C22" s="34"/>
      <c r="D22" s="35"/>
      <c r="E22" s="35"/>
      <c r="F22" s="35"/>
      <c r="G22" s="35"/>
      <c r="H22" s="35"/>
      <c r="I22" s="35"/>
      <c r="J22" s="35"/>
      <c r="K22" s="35"/>
      <c r="L22" s="37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8"/>
      <c r="Y22" s="35"/>
      <c r="Z22" s="39"/>
      <c r="AA22" s="35"/>
      <c r="AB22" s="35"/>
      <c r="AC22" s="35"/>
      <c r="AD22" s="35"/>
      <c r="AE22" s="35"/>
      <c r="AF22" s="35"/>
      <c r="AG22" s="35"/>
      <c r="AH22" s="35"/>
      <c r="AI22" s="35"/>
      <c r="AJ22" s="38"/>
      <c r="AK22" s="35"/>
      <c r="AL22" s="39"/>
    </row>
    <row r="23" spans="1:38" s="13" customFormat="1" ht="28.15" customHeight="1" x14ac:dyDescent="0.2">
      <c r="A23" s="193"/>
      <c r="B23" s="40" t="s">
        <v>119</v>
      </c>
      <c r="C23" s="34">
        <v>26</v>
      </c>
      <c r="D23" s="35"/>
      <c r="E23" s="35"/>
      <c r="F23" s="35"/>
      <c r="G23" s="35"/>
      <c r="H23" s="35"/>
      <c r="I23" s="35"/>
      <c r="J23" s="35"/>
      <c r="K23" s="35"/>
      <c r="L23" s="37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8"/>
      <c r="Y23" s="35"/>
      <c r="Z23" s="39"/>
      <c r="AA23" s="35"/>
      <c r="AB23" s="35"/>
      <c r="AC23" s="35"/>
      <c r="AD23" s="35"/>
      <c r="AE23" s="35"/>
      <c r="AF23" s="35"/>
      <c r="AG23" s="35"/>
      <c r="AH23" s="35"/>
      <c r="AI23" s="35"/>
      <c r="AJ23" s="38"/>
      <c r="AK23" s="35"/>
      <c r="AL23" s="39"/>
    </row>
    <row r="24" spans="1:38" s="13" customFormat="1" ht="27" customHeight="1" x14ac:dyDescent="0.2">
      <c r="A24" s="193"/>
      <c r="B24" s="40" t="s">
        <v>116</v>
      </c>
      <c r="C24" s="34"/>
      <c r="D24" s="35"/>
      <c r="E24" s="35"/>
      <c r="F24" s="35"/>
      <c r="G24" s="35"/>
      <c r="H24" s="35"/>
      <c r="I24" s="35"/>
      <c r="J24" s="35"/>
      <c r="K24" s="35"/>
      <c r="L24" s="37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8"/>
      <c r="Y24" s="35"/>
      <c r="Z24" s="39"/>
      <c r="AA24" s="35"/>
      <c r="AB24" s="35"/>
      <c r="AC24" s="35"/>
      <c r="AD24" s="35"/>
      <c r="AE24" s="35"/>
      <c r="AF24" s="35"/>
      <c r="AG24" s="35"/>
      <c r="AH24" s="35"/>
      <c r="AI24" s="35"/>
      <c r="AJ24" s="38"/>
      <c r="AK24" s="35"/>
      <c r="AL24" s="39"/>
    </row>
    <row r="25" spans="1:38" s="13" customFormat="1" ht="30.75" customHeight="1" x14ac:dyDescent="0.2">
      <c r="A25" s="193"/>
      <c r="B25" s="25" t="s">
        <v>156</v>
      </c>
      <c r="C25" s="34">
        <f>C23</f>
        <v>26</v>
      </c>
      <c r="D25" s="35"/>
      <c r="E25" s="35"/>
      <c r="F25" s="35"/>
      <c r="G25" s="35"/>
      <c r="H25" s="35"/>
      <c r="I25" s="35"/>
      <c r="J25" s="35"/>
      <c r="K25" s="35"/>
      <c r="L25" s="37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8"/>
      <c r="Y25" s="35"/>
      <c r="Z25" s="39"/>
      <c r="AA25" s="35"/>
      <c r="AB25" s="35"/>
      <c r="AC25" s="35"/>
      <c r="AD25" s="35"/>
      <c r="AE25" s="35"/>
      <c r="AF25" s="35"/>
      <c r="AG25" s="35"/>
      <c r="AH25" s="35"/>
      <c r="AI25" s="35"/>
      <c r="AJ25" s="38"/>
      <c r="AK25" s="35"/>
      <c r="AL25" s="39"/>
    </row>
    <row r="26" spans="1:38" s="4" customFormat="1" ht="31.5" customHeight="1" x14ac:dyDescent="0.2">
      <c r="A26" s="145"/>
      <c r="B26" s="41" t="s">
        <v>90</v>
      </c>
      <c r="C26" s="34">
        <f>C21+C16+C11</f>
        <v>98</v>
      </c>
      <c r="D26" s="34">
        <f t="shared" ref="D26:AL26" si="0">D21+D16+D11</f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>
        <f t="shared" si="0"/>
        <v>0</v>
      </c>
      <c r="O26" s="34">
        <f t="shared" si="0"/>
        <v>0</v>
      </c>
      <c r="P26" s="34">
        <f t="shared" si="0"/>
        <v>0</v>
      </c>
      <c r="Q26" s="34">
        <f t="shared" si="0"/>
        <v>0</v>
      </c>
      <c r="R26" s="34">
        <f t="shared" si="0"/>
        <v>0</v>
      </c>
      <c r="S26" s="34">
        <f t="shared" si="0"/>
        <v>0</v>
      </c>
      <c r="T26" s="34">
        <f t="shared" si="0"/>
        <v>0</v>
      </c>
      <c r="U26" s="34">
        <f t="shared" si="0"/>
        <v>0</v>
      </c>
      <c r="V26" s="34">
        <f t="shared" si="0"/>
        <v>0</v>
      </c>
      <c r="W26" s="34">
        <f t="shared" si="0"/>
        <v>0</v>
      </c>
      <c r="X26" s="34">
        <f t="shared" si="0"/>
        <v>0</v>
      </c>
      <c r="Y26" s="34">
        <f t="shared" si="0"/>
        <v>0</v>
      </c>
      <c r="Z26" s="34">
        <f t="shared" si="0"/>
        <v>0</v>
      </c>
      <c r="AA26" s="34">
        <f t="shared" si="0"/>
        <v>0</v>
      </c>
      <c r="AB26" s="34">
        <f t="shared" si="0"/>
        <v>0</v>
      </c>
      <c r="AC26" s="34">
        <f t="shared" si="0"/>
        <v>0</v>
      </c>
      <c r="AD26" s="34">
        <f t="shared" si="0"/>
        <v>0</v>
      </c>
      <c r="AE26" s="34">
        <f t="shared" si="0"/>
        <v>0</v>
      </c>
      <c r="AF26" s="34">
        <f t="shared" si="0"/>
        <v>0</v>
      </c>
      <c r="AG26" s="34">
        <f t="shared" si="0"/>
        <v>0</v>
      </c>
      <c r="AH26" s="34">
        <f t="shared" si="0"/>
        <v>0</v>
      </c>
      <c r="AI26" s="34">
        <f t="shared" si="0"/>
        <v>0</v>
      </c>
      <c r="AJ26" s="34">
        <f t="shared" si="0"/>
        <v>0</v>
      </c>
      <c r="AK26" s="34">
        <f t="shared" si="0"/>
        <v>0</v>
      </c>
      <c r="AL26" s="34">
        <f t="shared" si="0"/>
        <v>0</v>
      </c>
    </row>
    <row r="27" spans="1:38" s="5" customFormat="1" ht="27" customHeight="1" x14ac:dyDescent="0.2">
      <c r="A27" s="43" t="s">
        <v>25</v>
      </c>
      <c r="B27" s="184" t="s">
        <v>4</v>
      </c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6"/>
    </row>
    <row r="28" spans="1:38" s="5" customFormat="1" ht="217.5" customHeight="1" x14ac:dyDescent="0.2">
      <c r="A28" s="181" t="s">
        <v>92</v>
      </c>
      <c r="B28" s="25" t="s">
        <v>240</v>
      </c>
      <c r="C28" s="143"/>
      <c r="D28" s="145"/>
      <c r="E28" s="145"/>
      <c r="F28" s="72">
        <v>3201.7360899999999</v>
      </c>
      <c r="G28" s="28"/>
      <c r="H28" s="141"/>
      <c r="I28" s="145"/>
      <c r="J28" s="145"/>
      <c r="K28" s="145"/>
      <c r="L28" s="23"/>
      <c r="M28" s="28"/>
      <c r="N28" s="145"/>
      <c r="O28" s="145"/>
      <c r="P28" s="145"/>
      <c r="Q28" s="145"/>
      <c r="R28" s="23"/>
      <c r="S28" s="28"/>
      <c r="T28" s="145"/>
      <c r="U28" s="145"/>
      <c r="V28" s="145"/>
      <c r="W28" s="145"/>
      <c r="X28" s="23"/>
      <c r="Y28" s="28"/>
      <c r="Z28" s="145"/>
      <c r="AA28" s="145"/>
      <c r="AB28" s="145"/>
      <c r="AC28" s="145"/>
      <c r="AD28" s="145"/>
      <c r="AE28" s="28"/>
      <c r="AF28" s="145"/>
      <c r="AG28" s="145"/>
      <c r="AH28" s="145"/>
      <c r="AI28" s="145"/>
      <c r="AJ28" s="145"/>
      <c r="AK28" s="28"/>
      <c r="AL28" s="145"/>
    </row>
    <row r="29" spans="1:38" s="5" customFormat="1" ht="27" customHeight="1" x14ac:dyDescent="0.2">
      <c r="A29" s="182"/>
      <c r="B29" s="25" t="s">
        <v>117</v>
      </c>
      <c r="C29" s="143"/>
      <c r="D29" s="145"/>
      <c r="E29" s="145"/>
      <c r="F29" s="72"/>
      <c r="G29" s="28"/>
      <c r="H29" s="141"/>
      <c r="I29" s="145"/>
      <c r="J29" s="145"/>
      <c r="K29" s="145"/>
      <c r="L29" s="23"/>
      <c r="M29" s="28"/>
      <c r="N29" s="145"/>
      <c r="O29" s="145"/>
      <c r="P29" s="145"/>
      <c r="Q29" s="145"/>
      <c r="R29" s="23"/>
      <c r="S29" s="28"/>
      <c r="T29" s="145"/>
      <c r="U29" s="145"/>
      <c r="V29" s="145"/>
      <c r="W29" s="145"/>
      <c r="X29" s="23"/>
      <c r="Y29" s="28"/>
      <c r="Z29" s="145"/>
      <c r="AA29" s="145"/>
      <c r="AB29" s="145"/>
      <c r="AC29" s="145"/>
      <c r="AD29" s="145"/>
      <c r="AE29" s="28"/>
      <c r="AF29" s="145"/>
      <c r="AG29" s="145"/>
      <c r="AH29" s="145"/>
      <c r="AI29" s="145"/>
      <c r="AJ29" s="145"/>
      <c r="AK29" s="28"/>
      <c r="AL29" s="145"/>
    </row>
    <row r="30" spans="1:38" s="5" customFormat="1" ht="25.5" customHeight="1" x14ac:dyDescent="0.2">
      <c r="A30" s="183"/>
      <c r="B30" s="40" t="s">
        <v>119</v>
      </c>
      <c r="C30" s="143"/>
      <c r="D30" s="145"/>
      <c r="E30" s="145"/>
      <c r="F30" s="72">
        <f>F28</f>
        <v>3201.7360899999999</v>
      </c>
      <c r="G30" s="28"/>
      <c r="H30" s="141"/>
      <c r="I30" s="145"/>
      <c r="J30" s="145"/>
      <c r="K30" s="145"/>
      <c r="L30" s="23"/>
      <c r="M30" s="28"/>
      <c r="N30" s="145"/>
      <c r="O30" s="145"/>
      <c r="P30" s="145"/>
      <c r="Q30" s="145"/>
      <c r="R30" s="23"/>
      <c r="S30" s="28"/>
      <c r="T30" s="145"/>
      <c r="U30" s="145"/>
      <c r="V30" s="145"/>
      <c r="W30" s="145"/>
      <c r="X30" s="23"/>
      <c r="Y30" s="28"/>
      <c r="Z30" s="145"/>
      <c r="AA30" s="145"/>
      <c r="AB30" s="145"/>
      <c r="AC30" s="145"/>
      <c r="AD30" s="145"/>
      <c r="AE30" s="28"/>
      <c r="AF30" s="145"/>
      <c r="AG30" s="145"/>
      <c r="AH30" s="145"/>
      <c r="AI30" s="145"/>
      <c r="AJ30" s="145"/>
      <c r="AK30" s="28"/>
      <c r="AL30" s="145"/>
    </row>
    <row r="31" spans="1:38" s="5" customFormat="1" ht="23.25" hidden="1" x14ac:dyDescent="0.2">
      <c r="A31" s="139"/>
      <c r="B31" s="25"/>
      <c r="C31" s="143"/>
      <c r="D31" s="143"/>
      <c r="E31" s="143"/>
      <c r="F31" s="143">
        <v>0</v>
      </c>
      <c r="G31" s="143">
        <v>0</v>
      </c>
      <c r="H31" s="142"/>
      <c r="I31" s="145"/>
      <c r="J31" s="143"/>
      <c r="K31" s="143"/>
      <c r="L31" s="34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</row>
    <row r="32" spans="1:38" s="5" customFormat="1" ht="30.75" customHeight="1" x14ac:dyDescent="0.2">
      <c r="A32" s="144"/>
      <c r="B32" s="25" t="s">
        <v>90</v>
      </c>
      <c r="C32" s="47">
        <f>C28</f>
        <v>0</v>
      </c>
      <c r="D32" s="47">
        <f t="shared" ref="D32:AL32" si="1">D28</f>
        <v>0</v>
      </c>
      <c r="E32" s="47">
        <f t="shared" si="1"/>
        <v>0</v>
      </c>
      <c r="F32" s="74">
        <f t="shared" si="1"/>
        <v>3201.7360899999999</v>
      </c>
      <c r="G32" s="47">
        <f t="shared" si="1"/>
        <v>0</v>
      </c>
      <c r="H32" s="47">
        <f t="shared" si="1"/>
        <v>0</v>
      </c>
      <c r="I32" s="47">
        <f t="shared" si="1"/>
        <v>0</v>
      </c>
      <c r="J32" s="47">
        <f t="shared" si="1"/>
        <v>0</v>
      </c>
      <c r="K32" s="47">
        <f t="shared" si="1"/>
        <v>0</v>
      </c>
      <c r="L32" s="47">
        <f t="shared" si="1"/>
        <v>0</v>
      </c>
      <c r="M32" s="47">
        <f t="shared" si="1"/>
        <v>0</v>
      </c>
      <c r="N32" s="47">
        <f t="shared" si="1"/>
        <v>0</v>
      </c>
      <c r="O32" s="47">
        <f t="shared" si="1"/>
        <v>0</v>
      </c>
      <c r="P32" s="47">
        <f t="shared" si="1"/>
        <v>0</v>
      </c>
      <c r="Q32" s="47">
        <f t="shared" si="1"/>
        <v>0</v>
      </c>
      <c r="R32" s="47">
        <f t="shared" si="1"/>
        <v>0</v>
      </c>
      <c r="S32" s="47">
        <f t="shared" si="1"/>
        <v>0</v>
      </c>
      <c r="T32" s="47">
        <f t="shared" si="1"/>
        <v>0</v>
      </c>
      <c r="U32" s="47">
        <f t="shared" si="1"/>
        <v>0</v>
      </c>
      <c r="V32" s="47">
        <f t="shared" si="1"/>
        <v>0</v>
      </c>
      <c r="W32" s="47">
        <f t="shared" si="1"/>
        <v>0</v>
      </c>
      <c r="X32" s="47">
        <f t="shared" si="1"/>
        <v>0</v>
      </c>
      <c r="Y32" s="47">
        <f t="shared" si="1"/>
        <v>0</v>
      </c>
      <c r="Z32" s="47">
        <f t="shared" si="1"/>
        <v>0</v>
      </c>
      <c r="AA32" s="47">
        <f t="shared" si="1"/>
        <v>0</v>
      </c>
      <c r="AB32" s="47">
        <f t="shared" si="1"/>
        <v>0</v>
      </c>
      <c r="AC32" s="47">
        <f t="shared" si="1"/>
        <v>0</v>
      </c>
      <c r="AD32" s="47">
        <f t="shared" si="1"/>
        <v>0</v>
      </c>
      <c r="AE32" s="47">
        <f t="shared" si="1"/>
        <v>0</v>
      </c>
      <c r="AF32" s="47">
        <f t="shared" si="1"/>
        <v>0</v>
      </c>
      <c r="AG32" s="47">
        <f t="shared" si="1"/>
        <v>0</v>
      </c>
      <c r="AH32" s="47">
        <f t="shared" si="1"/>
        <v>0</v>
      </c>
      <c r="AI32" s="47">
        <f t="shared" si="1"/>
        <v>0</v>
      </c>
      <c r="AJ32" s="47">
        <f t="shared" si="1"/>
        <v>0</v>
      </c>
      <c r="AK32" s="47">
        <f t="shared" si="1"/>
        <v>0</v>
      </c>
      <c r="AL32" s="47">
        <f t="shared" si="1"/>
        <v>0</v>
      </c>
    </row>
    <row r="33" spans="1:38" s="5" customFormat="1" ht="24.75" customHeight="1" x14ac:dyDescent="0.2">
      <c r="A33" s="43" t="s">
        <v>26</v>
      </c>
      <c r="B33" s="184" t="s">
        <v>6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6"/>
    </row>
    <row r="34" spans="1:38" s="5" customFormat="1" ht="222" customHeight="1" x14ac:dyDescent="0.2">
      <c r="A34" s="157" t="s">
        <v>51</v>
      </c>
      <c r="B34" s="148" t="s">
        <v>241</v>
      </c>
      <c r="C34" s="34">
        <v>1</v>
      </c>
      <c r="D34" s="143"/>
      <c r="E34" s="143"/>
      <c r="F34" s="143"/>
      <c r="G34" s="143"/>
      <c r="H34" s="145"/>
      <c r="I34" s="143"/>
      <c r="J34" s="143"/>
      <c r="K34" s="143"/>
      <c r="L34" s="34"/>
      <c r="M34" s="143"/>
      <c r="N34" s="50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</row>
    <row r="35" spans="1:38" s="5" customFormat="1" ht="24.75" customHeight="1" x14ac:dyDescent="0.2">
      <c r="A35" s="140"/>
      <c r="B35" s="25" t="s">
        <v>117</v>
      </c>
      <c r="C35" s="34"/>
      <c r="D35" s="143"/>
      <c r="E35" s="143"/>
      <c r="F35" s="143"/>
      <c r="G35" s="143"/>
      <c r="H35" s="145"/>
      <c r="I35" s="143"/>
      <c r="J35" s="143"/>
      <c r="K35" s="143"/>
      <c r="L35" s="34"/>
      <c r="M35" s="143"/>
      <c r="N35" s="50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</row>
    <row r="36" spans="1:38" s="5" customFormat="1" ht="23.25" x14ac:dyDescent="0.2">
      <c r="A36" s="140"/>
      <c r="B36" s="40" t="s">
        <v>119</v>
      </c>
      <c r="C36" s="34">
        <f>C34</f>
        <v>1</v>
      </c>
      <c r="D36" s="143"/>
      <c r="E36" s="143"/>
      <c r="F36" s="143"/>
      <c r="G36" s="143"/>
      <c r="H36" s="145"/>
      <c r="I36" s="143"/>
      <c r="J36" s="143"/>
      <c r="K36" s="143"/>
      <c r="L36" s="34"/>
      <c r="M36" s="143"/>
      <c r="N36" s="50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</row>
    <row r="37" spans="1:38" s="5" customFormat="1" ht="23.25" x14ac:dyDescent="0.2">
      <c r="A37" s="140"/>
      <c r="B37" s="40" t="s">
        <v>116</v>
      </c>
      <c r="C37" s="34"/>
      <c r="D37" s="143"/>
      <c r="E37" s="143"/>
      <c r="F37" s="143"/>
      <c r="G37" s="143"/>
      <c r="H37" s="145"/>
      <c r="I37" s="143"/>
      <c r="J37" s="143"/>
      <c r="K37" s="143"/>
      <c r="L37" s="34"/>
      <c r="M37" s="143"/>
      <c r="N37" s="50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</row>
    <row r="38" spans="1:38" s="5" customFormat="1" ht="23.25" x14ac:dyDescent="0.2">
      <c r="A38" s="144"/>
      <c r="B38" s="25" t="s">
        <v>156</v>
      </c>
      <c r="C38" s="34">
        <f>C36</f>
        <v>1</v>
      </c>
      <c r="D38" s="143"/>
      <c r="E38" s="143"/>
      <c r="F38" s="143"/>
      <c r="G38" s="143"/>
      <c r="H38" s="145"/>
      <c r="I38" s="143"/>
      <c r="J38" s="143"/>
      <c r="K38" s="143"/>
      <c r="L38" s="34"/>
      <c r="M38" s="143"/>
      <c r="N38" s="50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</row>
    <row r="39" spans="1:38" s="5" customFormat="1" ht="243" customHeight="1" x14ac:dyDescent="0.2">
      <c r="A39" s="181" t="s">
        <v>52</v>
      </c>
      <c r="B39" s="25" t="s">
        <v>242</v>
      </c>
      <c r="C39" s="34">
        <v>1</v>
      </c>
      <c r="D39" s="143"/>
      <c r="E39" s="143"/>
      <c r="F39" s="143"/>
      <c r="G39" s="143"/>
      <c r="H39" s="145"/>
      <c r="I39" s="143"/>
      <c r="J39" s="143"/>
      <c r="K39" s="143"/>
      <c r="L39" s="34"/>
      <c r="M39" s="143"/>
      <c r="N39" s="50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</row>
    <row r="40" spans="1:38" s="5" customFormat="1" ht="23.25" x14ac:dyDescent="0.2">
      <c r="A40" s="182"/>
      <c r="B40" s="25" t="s">
        <v>117</v>
      </c>
      <c r="C40" s="34"/>
      <c r="D40" s="143"/>
      <c r="E40" s="143"/>
      <c r="F40" s="143"/>
      <c r="G40" s="143"/>
      <c r="H40" s="145"/>
      <c r="I40" s="143"/>
      <c r="J40" s="143"/>
      <c r="K40" s="143"/>
      <c r="L40" s="34"/>
      <c r="M40" s="143"/>
      <c r="N40" s="50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</row>
    <row r="41" spans="1:38" s="5" customFormat="1" ht="23.25" x14ac:dyDescent="0.2">
      <c r="A41" s="182"/>
      <c r="B41" s="40" t="s">
        <v>119</v>
      </c>
      <c r="C41" s="34">
        <v>1</v>
      </c>
      <c r="D41" s="143"/>
      <c r="E41" s="143"/>
      <c r="F41" s="143"/>
      <c r="G41" s="143"/>
      <c r="H41" s="145"/>
      <c r="I41" s="143"/>
      <c r="J41" s="143"/>
      <c r="K41" s="143"/>
      <c r="L41" s="34"/>
      <c r="M41" s="143"/>
      <c r="N41" s="50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</row>
    <row r="42" spans="1:38" s="5" customFormat="1" ht="23.25" x14ac:dyDescent="0.2">
      <c r="A42" s="182"/>
      <c r="B42" s="40" t="s">
        <v>116</v>
      </c>
      <c r="C42" s="34"/>
      <c r="D42" s="143"/>
      <c r="E42" s="143"/>
      <c r="F42" s="143"/>
      <c r="G42" s="143"/>
      <c r="H42" s="145"/>
      <c r="I42" s="143"/>
      <c r="J42" s="143"/>
      <c r="K42" s="143"/>
      <c r="L42" s="34"/>
      <c r="M42" s="143"/>
      <c r="N42" s="50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</row>
    <row r="43" spans="1:38" s="5" customFormat="1" ht="23.25" x14ac:dyDescent="0.2">
      <c r="A43" s="183"/>
      <c r="B43" s="25" t="s">
        <v>156</v>
      </c>
      <c r="C43" s="34">
        <v>1</v>
      </c>
      <c r="D43" s="143"/>
      <c r="E43" s="143"/>
      <c r="F43" s="143"/>
      <c r="G43" s="143"/>
      <c r="H43" s="145"/>
      <c r="I43" s="143"/>
      <c r="J43" s="143"/>
      <c r="K43" s="143"/>
      <c r="L43" s="34"/>
      <c r="M43" s="143"/>
      <c r="N43" s="50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</row>
    <row r="44" spans="1:38" s="5" customFormat="1" ht="30.75" customHeight="1" x14ac:dyDescent="0.2">
      <c r="A44" s="144"/>
      <c r="B44" s="25" t="s">
        <v>90</v>
      </c>
      <c r="C44" s="34">
        <f>C34+C39</f>
        <v>2</v>
      </c>
      <c r="D44" s="34">
        <f t="shared" ref="D44:AL44" si="2">D34+D39</f>
        <v>0</v>
      </c>
      <c r="E44" s="34">
        <f t="shared" si="2"/>
        <v>0</v>
      </c>
      <c r="F44" s="34">
        <f t="shared" si="2"/>
        <v>0</v>
      </c>
      <c r="G44" s="34">
        <f t="shared" si="2"/>
        <v>0</v>
      </c>
      <c r="H44" s="34">
        <f t="shared" si="2"/>
        <v>0</v>
      </c>
      <c r="I44" s="34">
        <f t="shared" si="2"/>
        <v>0</v>
      </c>
      <c r="J44" s="34">
        <f t="shared" si="2"/>
        <v>0</v>
      </c>
      <c r="K44" s="34">
        <f t="shared" si="2"/>
        <v>0</v>
      </c>
      <c r="L44" s="34">
        <f t="shared" si="2"/>
        <v>0</v>
      </c>
      <c r="M44" s="34">
        <f t="shared" si="2"/>
        <v>0</v>
      </c>
      <c r="N44" s="34">
        <f t="shared" si="2"/>
        <v>0</v>
      </c>
      <c r="O44" s="34">
        <f t="shared" si="2"/>
        <v>0</v>
      </c>
      <c r="P44" s="34">
        <f t="shared" si="2"/>
        <v>0</v>
      </c>
      <c r="Q44" s="34">
        <f t="shared" si="2"/>
        <v>0</v>
      </c>
      <c r="R44" s="34">
        <f t="shared" si="2"/>
        <v>0</v>
      </c>
      <c r="S44" s="34">
        <f t="shared" si="2"/>
        <v>0</v>
      </c>
      <c r="T44" s="34">
        <f t="shared" si="2"/>
        <v>0</v>
      </c>
      <c r="U44" s="34">
        <f t="shared" si="2"/>
        <v>0</v>
      </c>
      <c r="V44" s="34">
        <f t="shared" si="2"/>
        <v>0</v>
      </c>
      <c r="W44" s="34">
        <f t="shared" si="2"/>
        <v>0</v>
      </c>
      <c r="X44" s="34">
        <f t="shared" si="2"/>
        <v>0</v>
      </c>
      <c r="Y44" s="34">
        <f t="shared" si="2"/>
        <v>0</v>
      </c>
      <c r="Z44" s="34">
        <f t="shared" si="2"/>
        <v>0</v>
      </c>
      <c r="AA44" s="34">
        <f t="shared" si="2"/>
        <v>0</v>
      </c>
      <c r="AB44" s="34">
        <f t="shared" si="2"/>
        <v>0</v>
      </c>
      <c r="AC44" s="34">
        <f t="shared" si="2"/>
        <v>0</v>
      </c>
      <c r="AD44" s="34">
        <f t="shared" si="2"/>
        <v>0</v>
      </c>
      <c r="AE44" s="34">
        <f t="shared" si="2"/>
        <v>0</v>
      </c>
      <c r="AF44" s="34">
        <f t="shared" si="2"/>
        <v>0</v>
      </c>
      <c r="AG44" s="34">
        <f t="shared" si="2"/>
        <v>0</v>
      </c>
      <c r="AH44" s="34">
        <f t="shared" si="2"/>
        <v>0</v>
      </c>
      <c r="AI44" s="34">
        <f t="shared" si="2"/>
        <v>0</v>
      </c>
      <c r="AJ44" s="34">
        <f t="shared" si="2"/>
        <v>0</v>
      </c>
      <c r="AK44" s="34">
        <f t="shared" si="2"/>
        <v>0</v>
      </c>
      <c r="AL44" s="34">
        <f t="shared" si="2"/>
        <v>0</v>
      </c>
    </row>
    <row r="45" spans="1:38" s="5" customFormat="1" ht="28.5" customHeight="1" x14ac:dyDescent="0.2">
      <c r="A45" s="43" t="s">
        <v>27</v>
      </c>
      <c r="B45" s="184" t="s">
        <v>8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6"/>
    </row>
    <row r="46" spans="1:38" s="7" customFormat="1" ht="120" customHeight="1" x14ac:dyDescent="0.2">
      <c r="A46" s="157" t="s">
        <v>53</v>
      </c>
      <c r="B46" s="44" t="s">
        <v>258</v>
      </c>
      <c r="C46" s="49">
        <f>C48</f>
        <v>37275.81626</v>
      </c>
      <c r="D46" s="28">
        <v>4</v>
      </c>
      <c r="E46" s="145"/>
      <c r="F46" s="145"/>
      <c r="G46" s="145"/>
      <c r="H46" s="141"/>
      <c r="I46" s="145"/>
      <c r="J46" s="145"/>
      <c r="K46" s="145"/>
      <c r="L46" s="23"/>
      <c r="M46" s="28"/>
      <c r="N46" s="145"/>
      <c r="O46" s="145"/>
      <c r="P46" s="145"/>
      <c r="Q46" s="145"/>
      <c r="R46" s="23"/>
      <c r="S46" s="28"/>
      <c r="T46" s="145"/>
      <c r="U46" s="145"/>
      <c r="V46" s="145"/>
      <c r="W46" s="145"/>
      <c r="X46" s="23"/>
      <c r="Y46" s="145"/>
      <c r="Z46" s="145"/>
      <c r="AA46" s="145"/>
      <c r="AB46" s="145"/>
      <c r="AC46" s="145"/>
      <c r="AD46" s="145"/>
      <c r="AE46" s="28"/>
      <c r="AF46" s="145"/>
      <c r="AG46" s="145"/>
      <c r="AH46" s="145"/>
      <c r="AI46" s="145"/>
      <c r="AJ46" s="145"/>
      <c r="AK46" s="145"/>
      <c r="AL46" s="145"/>
    </row>
    <row r="47" spans="1:38" s="5" customFormat="1" ht="24.75" customHeight="1" x14ac:dyDescent="0.2">
      <c r="A47" s="140"/>
      <c r="B47" s="48" t="s">
        <v>117</v>
      </c>
      <c r="C47" s="49"/>
      <c r="D47" s="47"/>
      <c r="E47" s="143"/>
      <c r="F47" s="143"/>
      <c r="G47" s="143"/>
      <c r="H47" s="145"/>
      <c r="I47" s="143"/>
      <c r="J47" s="143"/>
      <c r="K47" s="143"/>
      <c r="L47" s="34"/>
      <c r="M47" s="47"/>
      <c r="N47" s="143"/>
      <c r="O47" s="143"/>
      <c r="P47" s="143"/>
      <c r="Q47" s="143"/>
      <c r="R47" s="34"/>
      <c r="S47" s="47"/>
      <c r="T47" s="143"/>
      <c r="U47" s="143"/>
      <c r="V47" s="143"/>
      <c r="W47" s="143"/>
      <c r="X47" s="34"/>
      <c r="Y47" s="143"/>
      <c r="Z47" s="143"/>
      <c r="AA47" s="143"/>
      <c r="AB47" s="143"/>
      <c r="AC47" s="143"/>
      <c r="AD47" s="143"/>
      <c r="AE47" s="47"/>
      <c r="AF47" s="143"/>
      <c r="AG47" s="143"/>
      <c r="AH47" s="143"/>
      <c r="AI47" s="143"/>
      <c r="AJ47" s="143"/>
      <c r="AK47" s="143"/>
      <c r="AL47" s="143"/>
    </row>
    <row r="48" spans="1:38" s="5" customFormat="1" ht="25.5" customHeight="1" x14ac:dyDescent="0.2">
      <c r="A48" s="144"/>
      <c r="B48" s="48" t="s">
        <v>119</v>
      </c>
      <c r="C48" s="49">
        <f>36654.55266+621.2636</f>
        <v>37275.81626</v>
      </c>
      <c r="D48" s="47"/>
      <c r="E48" s="143"/>
      <c r="F48" s="143"/>
      <c r="G48" s="143"/>
      <c r="H48" s="145"/>
      <c r="I48" s="143"/>
      <c r="J48" s="143"/>
      <c r="K48" s="143"/>
      <c r="L48" s="34"/>
      <c r="M48" s="47"/>
      <c r="N48" s="143"/>
      <c r="O48" s="143"/>
      <c r="P48" s="143"/>
      <c r="Q48" s="143"/>
      <c r="R48" s="34"/>
      <c r="S48" s="47"/>
      <c r="T48" s="143"/>
      <c r="U48" s="143"/>
      <c r="V48" s="143"/>
      <c r="W48" s="143"/>
      <c r="X48" s="34"/>
      <c r="Y48" s="143"/>
      <c r="Z48" s="143"/>
      <c r="AA48" s="143"/>
      <c r="AB48" s="143"/>
      <c r="AC48" s="143"/>
      <c r="AD48" s="143"/>
      <c r="AE48" s="47"/>
      <c r="AF48" s="143"/>
      <c r="AG48" s="143"/>
      <c r="AH48" s="143"/>
      <c r="AI48" s="143"/>
      <c r="AJ48" s="143"/>
      <c r="AK48" s="143"/>
      <c r="AL48" s="143"/>
    </row>
    <row r="49" spans="1:38" s="5" customFormat="1" ht="34.5" customHeight="1" x14ac:dyDescent="0.2">
      <c r="A49" s="144"/>
      <c r="B49" s="25" t="s">
        <v>90</v>
      </c>
      <c r="C49" s="60">
        <f>C46</f>
        <v>37275.81626</v>
      </c>
      <c r="D49" s="62">
        <f t="shared" ref="D49:AL49" si="3">D46</f>
        <v>4</v>
      </c>
      <c r="E49" s="60">
        <f t="shared" si="3"/>
        <v>0</v>
      </c>
      <c r="F49" s="60">
        <f t="shared" si="3"/>
        <v>0</v>
      </c>
      <c r="G49" s="60">
        <f t="shared" si="3"/>
        <v>0</v>
      </c>
      <c r="H49" s="60">
        <f t="shared" si="3"/>
        <v>0</v>
      </c>
      <c r="I49" s="60">
        <f t="shared" si="3"/>
        <v>0</v>
      </c>
      <c r="J49" s="60">
        <f t="shared" si="3"/>
        <v>0</v>
      </c>
      <c r="K49" s="60">
        <f t="shared" si="3"/>
        <v>0</v>
      </c>
      <c r="L49" s="60">
        <f t="shared" si="3"/>
        <v>0</v>
      </c>
      <c r="M49" s="60">
        <f t="shared" si="3"/>
        <v>0</v>
      </c>
      <c r="N49" s="60">
        <f t="shared" si="3"/>
        <v>0</v>
      </c>
      <c r="O49" s="60">
        <f t="shared" si="3"/>
        <v>0</v>
      </c>
      <c r="P49" s="60">
        <f t="shared" si="3"/>
        <v>0</v>
      </c>
      <c r="Q49" s="60">
        <f t="shared" si="3"/>
        <v>0</v>
      </c>
      <c r="R49" s="60">
        <f t="shared" si="3"/>
        <v>0</v>
      </c>
      <c r="S49" s="60">
        <f t="shared" si="3"/>
        <v>0</v>
      </c>
      <c r="T49" s="60">
        <f t="shared" si="3"/>
        <v>0</v>
      </c>
      <c r="U49" s="60">
        <f t="shared" si="3"/>
        <v>0</v>
      </c>
      <c r="V49" s="60">
        <f t="shared" si="3"/>
        <v>0</v>
      </c>
      <c r="W49" s="60">
        <f t="shared" si="3"/>
        <v>0</v>
      </c>
      <c r="X49" s="60">
        <f t="shared" si="3"/>
        <v>0</v>
      </c>
      <c r="Y49" s="60">
        <f t="shared" si="3"/>
        <v>0</v>
      </c>
      <c r="Z49" s="60">
        <f t="shared" si="3"/>
        <v>0</v>
      </c>
      <c r="AA49" s="60">
        <f t="shared" si="3"/>
        <v>0</v>
      </c>
      <c r="AB49" s="60">
        <f t="shared" si="3"/>
        <v>0</v>
      </c>
      <c r="AC49" s="60">
        <f t="shared" si="3"/>
        <v>0</v>
      </c>
      <c r="AD49" s="60">
        <f t="shared" si="3"/>
        <v>0</v>
      </c>
      <c r="AE49" s="60">
        <f t="shared" si="3"/>
        <v>0</v>
      </c>
      <c r="AF49" s="60">
        <f t="shared" si="3"/>
        <v>0</v>
      </c>
      <c r="AG49" s="60">
        <f t="shared" si="3"/>
        <v>0</v>
      </c>
      <c r="AH49" s="60">
        <f t="shared" si="3"/>
        <v>0</v>
      </c>
      <c r="AI49" s="60">
        <f t="shared" si="3"/>
        <v>0</v>
      </c>
      <c r="AJ49" s="60">
        <f t="shared" si="3"/>
        <v>0</v>
      </c>
      <c r="AK49" s="60">
        <f t="shared" si="3"/>
        <v>0</v>
      </c>
      <c r="AL49" s="60">
        <f t="shared" si="3"/>
        <v>0</v>
      </c>
    </row>
    <row r="50" spans="1:38" s="5" customFormat="1" ht="29.25" customHeight="1" x14ac:dyDescent="0.2">
      <c r="A50" s="43" t="s">
        <v>28</v>
      </c>
      <c r="B50" s="184" t="s">
        <v>11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6"/>
    </row>
    <row r="51" spans="1:38" s="5" customFormat="1" ht="168.75" customHeight="1" x14ac:dyDescent="0.2">
      <c r="A51" s="157" t="s">
        <v>54</v>
      </c>
      <c r="B51" s="44" t="s">
        <v>243</v>
      </c>
      <c r="C51" s="143"/>
      <c r="D51" s="143"/>
      <c r="E51" s="143"/>
      <c r="F51" s="143"/>
      <c r="G51" s="47"/>
      <c r="H51" s="145"/>
      <c r="I51" s="23">
        <v>6750</v>
      </c>
      <c r="J51" s="143"/>
      <c r="K51" s="143"/>
      <c r="L51" s="34"/>
      <c r="M51" s="143"/>
      <c r="N51" s="143"/>
      <c r="O51" s="143"/>
      <c r="P51" s="143"/>
      <c r="Q51" s="143"/>
      <c r="R51" s="34"/>
      <c r="S51" s="143"/>
      <c r="T51" s="143"/>
      <c r="U51" s="143"/>
      <c r="V51" s="143"/>
      <c r="W51" s="143"/>
      <c r="X51" s="34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</row>
    <row r="52" spans="1:38" s="5" customFormat="1" ht="26.25" customHeight="1" x14ac:dyDescent="0.2">
      <c r="A52" s="140"/>
      <c r="B52" s="48" t="s">
        <v>117</v>
      </c>
      <c r="C52" s="143"/>
      <c r="D52" s="143"/>
      <c r="E52" s="143"/>
      <c r="F52" s="143"/>
      <c r="G52" s="47"/>
      <c r="H52" s="145"/>
      <c r="I52" s="23"/>
      <c r="J52" s="143"/>
      <c r="K52" s="143"/>
      <c r="L52" s="34"/>
      <c r="M52" s="143"/>
      <c r="N52" s="143"/>
      <c r="O52" s="143"/>
      <c r="P52" s="143"/>
      <c r="Q52" s="143"/>
      <c r="R52" s="34"/>
      <c r="S52" s="143"/>
      <c r="T52" s="143"/>
      <c r="U52" s="143"/>
      <c r="V52" s="143"/>
      <c r="W52" s="143"/>
      <c r="X52" s="34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</row>
    <row r="53" spans="1:38" s="5" customFormat="1" ht="30" customHeight="1" x14ac:dyDescent="0.2">
      <c r="A53" s="140"/>
      <c r="B53" s="48" t="s">
        <v>119</v>
      </c>
      <c r="C53" s="143"/>
      <c r="D53" s="143"/>
      <c r="E53" s="143"/>
      <c r="F53" s="143"/>
      <c r="G53" s="47"/>
      <c r="H53" s="145"/>
      <c r="I53" s="23">
        <v>6750</v>
      </c>
      <c r="J53" s="143"/>
      <c r="K53" s="143"/>
      <c r="L53" s="34"/>
      <c r="M53" s="143"/>
      <c r="N53" s="143"/>
      <c r="O53" s="143"/>
      <c r="P53" s="143"/>
      <c r="Q53" s="143"/>
      <c r="R53" s="34"/>
      <c r="S53" s="143"/>
      <c r="T53" s="143"/>
      <c r="U53" s="143"/>
      <c r="V53" s="143"/>
      <c r="W53" s="143"/>
      <c r="X53" s="34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</row>
    <row r="54" spans="1:38" s="5" customFormat="1" ht="29.25" customHeight="1" x14ac:dyDescent="0.2">
      <c r="A54" s="43"/>
      <c r="B54" s="25" t="s">
        <v>90</v>
      </c>
      <c r="C54" s="58">
        <f>C51</f>
        <v>0</v>
      </c>
      <c r="D54" s="58">
        <f t="shared" ref="D54:AL54" si="4">D51</f>
        <v>0</v>
      </c>
      <c r="E54" s="58">
        <f t="shared" si="4"/>
        <v>0</v>
      </c>
      <c r="F54" s="58">
        <f t="shared" si="4"/>
        <v>0</v>
      </c>
      <c r="G54" s="58">
        <f t="shared" si="4"/>
        <v>0</v>
      </c>
      <c r="H54" s="58">
        <f t="shared" si="4"/>
        <v>0</v>
      </c>
      <c r="I54" s="58">
        <f t="shared" si="4"/>
        <v>6750</v>
      </c>
      <c r="J54" s="58">
        <f t="shared" si="4"/>
        <v>0</v>
      </c>
      <c r="K54" s="58">
        <f t="shared" si="4"/>
        <v>0</v>
      </c>
      <c r="L54" s="58">
        <f t="shared" si="4"/>
        <v>0</v>
      </c>
      <c r="M54" s="58">
        <f t="shared" si="4"/>
        <v>0</v>
      </c>
      <c r="N54" s="58">
        <f t="shared" si="4"/>
        <v>0</v>
      </c>
      <c r="O54" s="58">
        <f t="shared" si="4"/>
        <v>0</v>
      </c>
      <c r="P54" s="58">
        <f t="shared" si="4"/>
        <v>0</v>
      </c>
      <c r="Q54" s="58">
        <f t="shared" si="4"/>
        <v>0</v>
      </c>
      <c r="R54" s="58">
        <f t="shared" si="4"/>
        <v>0</v>
      </c>
      <c r="S54" s="58">
        <f t="shared" si="4"/>
        <v>0</v>
      </c>
      <c r="T54" s="58">
        <f t="shared" si="4"/>
        <v>0</v>
      </c>
      <c r="U54" s="58">
        <f t="shared" si="4"/>
        <v>0</v>
      </c>
      <c r="V54" s="58">
        <f t="shared" si="4"/>
        <v>0</v>
      </c>
      <c r="W54" s="58">
        <f t="shared" si="4"/>
        <v>0</v>
      </c>
      <c r="X54" s="58">
        <f t="shared" si="4"/>
        <v>0</v>
      </c>
      <c r="Y54" s="58">
        <f t="shared" si="4"/>
        <v>0</v>
      </c>
      <c r="Z54" s="58">
        <f t="shared" si="4"/>
        <v>0</v>
      </c>
      <c r="AA54" s="58">
        <f t="shared" si="4"/>
        <v>0</v>
      </c>
      <c r="AB54" s="58">
        <f t="shared" si="4"/>
        <v>0</v>
      </c>
      <c r="AC54" s="58">
        <f t="shared" si="4"/>
        <v>0</v>
      </c>
      <c r="AD54" s="58">
        <f t="shared" si="4"/>
        <v>0</v>
      </c>
      <c r="AE54" s="58">
        <f t="shared" si="4"/>
        <v>0</v>
      </c>
      <c r="AF54" s="58">
        <f t="shared" si="4"/>
        <v>0</v>
      </c>
      <c r="AG54" s="58">
        <f t="shared" si="4"/>
        <v>0</v>
      </c>
      <c r="AH54" s="58">
        <f t="shared" si="4"/>
        <v>0</v>
      </c>
      <c r="AI54" s="58">
        <f t="shared" si="4"/>
        <v>0</v>
      </c>
      <c r="AJ54" s="58">
        <f t="shared" si="4"/>
        <v>0</v>
      </c>
      <c r="AK54" s="58">
        <f t="shared" si="4"/>
        <v>0</v>
      </c>
      <c r="AL54" s="58">
        <f t="shared" si="4"/>
        <v>0</v>
      </c>
    </row>
    <row r="55" spans="1:38" s="5" customFormat="1" ht="27" customHeight="1" x14ac:dyDescent="0.2">
      <c r="A55" s="43" t="s">
        <v>29</v>
      </c>
      <c r="B55" s="184" t="s">
        <v>12</v>
      </c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6"/>
    </row>
    <row r="56" spans="1:38" s="5" customFormat="1" ht="122.25" customHeight="1" x14ac:dyDescent="0.2">
      <c r="A56" s="181" t="s">
        <v>55</v>
      </c>
      <c r="B56" s="44" t="s">
        <v>244</v>
      </c>
      <c r="C56" s="49">
        <f>C58</f>
        <v>102489.27856999999</v>
      </c>
      <c r="D56" s="143">
        <v>4.7560000000000002</v>
      </c>
      <c r="E56" s="143"/>
      <c r="F56" s="143"/>
      <c r="G56" s="145"/>
      <c r="H56" s="145"/>
      <c r="I56" s="145"/>
      <c r="J56" s="145"/>
      <c r="K56" s="145"/>
      <c r="L56" s="23"/>
      <c r="M56" s="145"/>
      <c r="N56" s="145"/>
      <c r="O56" s="145"/>
      <c r="P56" s="145"/>
      <c r="Q56" s="145"/>
      <c r="R56" s="23"/>
      <c r="S56" s="145"/>
      <c r="T56" s="145"/>
      <c r="U56" s="145"/>
      <c r="V56" s="145"/>
      <c r="W56" s="145"/>
      <c r="X56" s="23"/>
      <c r="Y56" s="28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28"/>
      <c r="AL56" s="145"/>
    </row>
    <row r="57" spans="1:38" s="5" customFormat="1" ht="25.5" customHeight="1" x14ac:dyDescent="0.2">
      <c r="A57" s="182"/>
      <c r="B57" s="44" t="s">
        <v>117</v>
      </c>
      <c r="C57" s="49"/>
      <c r="D57" s="143"/>
      <c r="E57" s="143"/>
      <c r="F57" s="143"/>
      <c r="G57" s="143"/>
      <c r="H57" s="143"/>
      <c r="I57" s="143"/>
      <c r="J57" s="143"/>
      <c r="K57" s="143"/>
      <c r="L57" s="34"/>
      <c r="M57" s="143"/>
      <c r="N57" s="143"/>
      <c r="O57" s="143"/>
      <c r="P57" s="143"/>
      <c r="Q57" s="143"/>
      <c r="R57" s="34"/>
      <c r="S57" s="143"/>
      <c r="T57" s="143"/>
      <c r="U57" s="143"/>
      <c r="V57" s="143"/>
      <c r="W57" s="143"/>
      <c r="X57" s="34"/>
      <c r="Y57" s="47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47"/>
      <c r="AL57" s="143"/>
    </row>
    <row r="58" spans="1:38" s="5" customFormat="1" ht="27" customHeight="1" x14ac:dyDescent="0.2">
      <c r="A58" s="183"/>
      <c r="B58" s="44" t="s">
        <v>119</v>
      </c>
      <c r="C58" s="136">
        <f>107036.30412+1814.17465-6361.2002</f>
        <v>102489.27856999999</v>
      </c>
      <c r="D58" s="143"/>
      <c r="E58" s="143"/>
      <c r="F58" s="143"/>
      <c r="G58" s="143"/>
      <c r="H58" s="143"/>
      <c r="I58" s="143"/>
      <c r="J58" s="143"/>
      <c r="K58" s="143"/>
      <c r="L58" s="34"/>
      <c r="M58" s="143"/>
      <c r="N58" s="143"/>
      <c r="O58" s="143"/>
      <c r="P58" s="143"/>
      <c r="Q58" s="143"/>
      <c r="R58" s="34"/>
      <c r="S58" s="143"/>
      <c r="T58" s="143"/>
      <c r="U58" s="143"/>
      <c r="V58" s="143"/>
      <c r="W58" s="143"/>
      <c r="X58" s="34"/>
      <c r="Y58" s="47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47"/>
      <c r="AL58" s="143"/>
    </row>
    <row r="59" spans="1:38" s="5" customFormat="1" ht="27" customHeight="1" x14ac:dyDescent="0.2">
      <c r="A59" s="43"/>
      <c r="B59" s="25" t="s">
        <v>90</v>
      </c>
      <c r="C59" s="67">
        <f>C56</f>
        <v>102489.27856999999</v>
      </c>
      <c r="D59" s="56">
        <f t="shared" ref="D59:AL59" si="5">D56</f>
        <v>4.7560000000000002</v>
      </c>
      <c r="E59" s="67">
        <f t="shared" si="5"/>
        <v>0</v>
      </c>
      <c r="F59" s="67">
        <f t="shared" si="5"/>
        <v>0</v>
      </c>
      <c r="G59" s="67">
        <f t="shared" si="5"/>
        <v>0</v>
      </c>
      <c r="H59" s="67">
        <f t="shared" si="5"/>
        <v>0</v>
      </c>
      <c r="I59" s="67">
        <f t="shared" si="5"/>
        <v>0</v>
      </c>
      <c r="J59" s="67">
        <f t="shared" si="5"/>
        <v>0</v>
      </c>
      <c r="K59" s="67">
        <f t="shared" si="5"/>
        <v>0</v>
      </c>
      <c r="L59" s="67">
        <f t="shared" si="5"/>
        <v>0</v>
      </c>
      <c r="M59" s="67">
        <f t="shared" si="5"/>
        <v>0</v>
      </c>
      <c r="N59" s="67">
        <f t="shared" si="5"/>
        <v>0</v>
      </c>
      <c r="O59" s="67">
        <f t="shared" si="5"/>
        <v>0</v>
      </c>
      <c r="P59" s="67">
        <f t="shared" si="5"/>
        <v>0</v>
      </c>
      <c r="Q59" s="67">
        <f t="shared" si="5"/>
        <v>0</v>
      </c>
      <c r="R59" s="67">
        <f t="shared" si="5"/>
        <v>0</v>
      </c>
      <c r="S59" s="67">
        <f t="shared" si="5"/>
        <v>0</v>
      </c>
      <c r="T59" s="67">
        <f t="shared" si="5"/>
        <v>0</v>
      </c>
      <c r="U59" s="67">
        <f t="shared" si="5"/>
        <v>0</v>
      </c>
      <c r="V59" s="67">
        <f t="shared" si="5"/>
        <v>0</v>
      </c>
      <c r="W59" s="67">
        <f t="shared" si="5"/>
        <v>0</v>
      </c>
      <c r="X59" s="67">
        <f t="shared" si="5"/>
        <v>0</v>
      </c>
      <c r="Y59" s="67">
        <f t="shared" si="5"/>
        <v>0</v>
      </c>
      <c r="Z59" s="67">
        <f t="shared" si="5"/>
        <v>0</v>
      </c>
      <c r="AA59" s="67">
        <f t="shared" si="5"/>
        <v>0</v>
      </c>
      <c r="AB59" s="67">
        <f t="shared" si="5"/>
        <v>0</v>
      </c>
      <c r="AC59" s="67">
        <f t="shared" si="5"/>
        <v>0</v>
      </c>
      <c r="AD59" s="67">
        <f t="shared" si="5"/>
        <v>0</v>
      </c>
      <c r="AE59" s="67">
        <f t="shared" si="5"/>
        <v>0</v>
      </c>
      <c r="AF59" s="67">
        <f t="shared" si="5"/>
        <v>0</v>
      </c>
      <c r="AG59" s="67">
        <f t="shared" si="5"/>
        <v>0</v>
      </c>
      <c r="AH59" s="67">
        <f t="shared" si="5"/>
        <v>0</v>
      </c>
      <c r="AI59" s="67">
        <f t="shared" si="5"/>
        <v>0</v>
      </c>
      <c r="AJ59" s="67">
        <f t="shared" si="5"/>
        <v>0</v>
      </c>
      <c r="AK59" s="67">
        <f t="shared" si="5"/>
        <v>0</v>
      </c>
      <c r="AL59" s="67">
        <f t="shared" si="5"/>
        <v>0</v>
      </c>
    </row>
    <row r="60" spans="1:38" s="5" customFormat="1" ht="26.25" customHeight="1" x14ac:dyDescent="0.2">
      <c r="A60" s="161" t="s">
        <v>30</v>
      </c>
      <c r="B60" s="184" t="s">
        <v>13</v>
      </c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6"/>
    </row>
    <row r="61" spans="1:38" s="5" customFormat="1" ht="126" customHeight="1" x14ac:dyDescent="0.2">
      <c r="A61" s="181" t="s">
        <v>56</v>
      </c>
      <c r="B61" s="48" t="s">
        <v>162</v>
      </c>
      <c r="C61" s="143"/>
      <c r="D61" s="143"/>
      <c r="E61" s="143"/>
      <c r="F61" s="45">
        <v>7863.7879999999996</v>
      </c>
      <c r="G61" s="143"/>
      <c r="H61" s="143">
        <v>408.75</v>
      </c>
      <c r="I61" s="34"/>
      <c r="J61" s="143"/>
      <c r="K61" s="143"/>
      <c r="L61" s="34"/>
      <c r="M61" s="143"/>
      <c r="N61" s="143"/>
      <c r="O61" s="143"/>
      <c r="P61" s="143"/>
      <c r="Q61" s="143"/>
      <c r="R61" s="34"/>
      <c r="S61" s="47"/>
      <c r="T61" s="143"/>
      <c r="U61" s="143"/>
      <c r="V61" s="143"/>
      <c r="W61" s="143"/>
      <c r="X61" s="34"/>
      <c r="Y61" s="143"/>
      <c r="Z61" s="143"/>
      <c r="AA61" s="143"/>
      <c r="AB61" s="143"/>
      <c r="AC61" s="143"/>
      <c r="AD61" s="143"/>
      <c r="AE61" s="47"/>
      <c r="AF61" s="143"/>
      <c r="AG61" s="143"/>
      <c r="AH61" s="143"/>
      <c r="AI61" s="143"/>
      <c r="AJ61" s="143"/>
      <c r="AK61" s="143"/>
      <c r="AL61" s="143"/>
    </row>
    <row r="62" spans="1:38" s="5" customFormat="1" ht="24.75" customHeight="1" x14ac:dyDescent="0.2">
      <c r="A62" s="182"/>
      <c r="B62" s="48" t="s">
        <v>117</v>
      </c>
      <c r="C62" s="143"/>
      <c r="D62" s="143"/>
      <c r="E62" s="143"/>
      <c r="F62" s="45"/>
      <c r="G62" s="143"/>
      <c r="H62" s="143"/>
      <c r="I62" s="34"/>
      <c r="J62" s="143"/>
      <c r="K62" s="143"/>
      <c r="L62" s="34"/>
      <c r="M62" s="143"/>
      <c r="N62" s="143"/>
      <c r="O62" s="143"/>
      <c r="P62" s="143"/>
      <c r="Q62" s="143"/>
      <c r="R62" s="34"/>
      <c r="S62" s="47"/>
      <c r="T62" s="143"/>
      <c r="U62" s="143"/>
      <c r="V62" s="143"/>
      <c r="W62" s="143"/>
      <c r="X62" s="34"/>
      <c r="Y62" s="143"/>
      <c r="Z62" s="143"/>
      <c r="AA62" s="143"/>
      <c r="AB62" s="143"/>
      <c r="AC62" s="143"/>
      <c r="AD62" s="143"/>
      <c r="AE62" s="47"/>
      <c r="AF62" s="143"/>
      <c r="AG62" s="143"/>
      <c r="AH62" s="143"/>
      <c r="AI62" s="143"/>
      <c r="AJ62" s="143"/>
      <c r="AK62" s="143"/>
      <c r="AL62" s="143"/>
    </row>
    <row r="63" spans="1:38" s="5" customFormat="1" ht="27" customHeight="1" x14ac:dyDescent="0.2">
      <c r="A63" s="182"/>
      <c r="B63" s="48" t="s">
        <v>119</v>
      </c>
      <c r="C63" s="143"/>
      <c r="D63" s="143"/>
      <c r="E63" s="143"/>
      <c r="F63" s="45">
        <f>F61</f>
        <v>7863.7879999999996</v>
      </c>
      <c r="G63" s="143"/>
      <c r="H63" s="143"/>
      <c r="I63" s="34"/>
      <c r="J63" s="143"/>
      <c r="K63" s="143"/>
      <c r="L63" s="34"/>
      <c r="M63" s="143"/>
      <c r="N63" s="143"/>
      <c r="O63" s="143"/>
      <c r="P63" s="143"/>
      <c r="Q63" s="143"/>
      <c r="R63" s="34"/>
      <c r="S63" s="47"/>
      <c r="T63" s="143"/>
      <c r="U63" s="143"/>
      <c r="V63" s="143"/>
      <c r="W63" s="143"/>
      <c r="X63" s="34"/>
      <c r="Y63" s="143"/>
      <c r="Z63" s="143"/>
      <c r="AA63" s="143"/>
      <c r="AB63" s="143"/>
      <c r="AC63" s="143"/>
      <c r="AD63" s="143"/>
      <c r="AE63" s="47"/>
      <c r="AF63" s="143"/>
      <c r="AG63" s="143"/>
      <c r="AH63" s="143"/>
      <c r="AI63" s="143"/>
      <c r="AJ63" s="143"/>
      <c r="AK63" s="143"/>
      <c r="AL63" s="143"/>
    </row>
    <row r="64" spans="1:38" s="5" customFormat="1" ht="27.75" customHeight="1" x14ac:dyDescent="0.2">
      <c r="A64" s="43"/>
      <c r="B64" s="25" t="s">
        <v>90</v>
      </c>
      <c r="C64" s="56">
        <f>C61</f>
        <v>0</v>
      </c>
      <c r="D64" s="56">
        <f t="shared" ref="D64:AL64" si="6">D61</f>
        <v>0</v>
      </c>
      <c r="E64" s="56">
        <f t="shared" si="6"/>
        <v>0</v>
      </c>
      <c r="F64" s="56">
        <f t="shared" si="6"/>
        <v>7863.7879999999996</v>
      </c>
      <c r="G64" s="56">
        <f t="shared" si="6"/>
        <v>0</v>
      </c>
      <c r="H64" s="56">
        <f t="shared" si="6"/>
        <v>408.75</v>
      </c>
      <c r="I64" s="56">
        <f t="shared" si="6"/>
        <v>0</v>
      </c>
      <c r="J64" s="56">
        <f t="shared" si="6"/>
        <v>0</v>
      </c>
      <c r="K64" s="56">
        <f t="shared" si="6"/>
        <v>0</v>
      </c>
      <c r="L64" s="56">
        <f t="shared" si="6"/>
        <v>0</v>
      </c>
      <c r="M64" s="56">
        <f t="shared" si="6"/>
        <v>0</v>
      </c>
      <c r="N64" s="56">
        <f t="shared" si="6"/>
        <v>0</v>
      </c>
      <c r="O64" s="56">
        <f t="shared" si="6"/>
        <v>0</v>
      </c>
      <c r="P64" s="56">
        <f t="shared" si="6"/>
        <v>0</v>
      </c>
      <c r="Q64" s="56">
        <f t="shared" si="6"/>
        <v>0</v>
      </c>
      <c r="R64" s="56">
        <f t="shared" si="6"/>
        <v>0</v>
      </c>
      <c r="S64" s="56">
        <f t="shared" si="6"/>
        <v>0</v>
      </c>
      <c r="T64" s="56">
        <f t="shared" si="6"/>
        <v>0</v>
      </c>
      <c r="U64" s="56">
        <f t="shared" si="6"/>
        <v>0</v>
      </c>
      <c r="V64" s="56">
        <f t="shared" si="6"/>
        <v>0</v>
      </c>
      <c r="W64" s="56">
        <f t="shared" si="6"/>
        <v>0</v>
      </c>
      <c r="X64" s="56">
        <f t="shared" si="6"/>
        <v>0</v>
      </c>
      <c r="Y64" s="56">
        <f t="shared" si="6"/>
        <v>0</v>
      </c>
      <c r="Z64" s="56">
        <f t="shared" si="6"/>
        <v>0</v>
      </c>
      <c r="AA64" s="56">
        <f t="shared" si="6"/>
        <v>0</v>
      </c>
      <c r="AB64" s="56">
        <f t="shared" si="6"/>
        <v>0</v>
      </c>
      <c r="AC64" s="56">
        <f t="shared" si="6"/>
        <v>0</v>
      </c>
      <c r="AD64" s="56">
        <f t="shared" si="6"/>
        <v>0</v>
      </c>
      <c r="AE64" s="56">
        <f t="shared" si="6"/>
        <v>0</v>
      </c>
      <c r="AF64" s="56">
        <f t="shared" si="6"/>
        <v>0</v>
      </c>
      <c r="AG64" s="56">
        <f t="shared" si="6"/>
        <v>0</v>
      </c>
      <c r="AH64" s="56">
        <f t="shared" si="6"/>
        <v>0</v>
      </c>
      <c r="AI64" s="56">
        <f t="shared" si="6"/>
        <v>0</v>
      </c>
      <c r="AJ64" s="56">
        <f t="shared" si="6"/>
        <v>0</v>
      </c>
      <c r="AK64" s="56">
        <f t="shared" si="6"/>
        <v>0</v>
      </c>
      <c r="AL64" s="56">
        <f t="shared" si="6"/>
        <v>0</v>
      </c>
    </row>
    <row r="65" spans="1:38" s="5" customFormat="1" ht="29.25" customHeight="1" x14ac:dyDescent="0.2">
      <c r="A65" s="43" t="s">
        <v>31</v>
      </c>
      <c r="B65" s="184" t="s">
        <v>14</v>
      </c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6"/>
    </row>
    <row r="66" spans="1:38" s="5" customFormat="1" ht="168.75" customHeight="1" x14ac:dyDescent="0.2">
      <c r="A66" s="157" t="s">
        <v>57</v>
      </c>
      <c r="B66" s="44" t="s">
        <v>149</v>
      </c>
      <c r="C66" s="49">
        <f>C68</f>
        <v>6361.2002000000002</v>
      </c>
      <c r="D66" s="145"/>
      <c r="E66" s="145"/>
      <c r="F66" s="145"/>
      <c r="G66" s="28"/>
      <c r="H66" s="141"/>
      <c r="I66" s="145"/>
      <c r="J66" s="145"/>
      <c r="K66" s="145"/>
      <c r="L66" s="23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23"/>
      <c r="Y66" s="28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28"/>
      <c r="AL66" s="145"/>
    </row>
    <row r="67" spans="1:38" s="5" customFormat="1" ht="24.75" customHeight="1" x14ac:dyDescent="0.2">
      <c r="A67" s="140"/>
      <c r="B67" s="44" t="s">
        <v>117</v>
      </c>
      <c r="C67" s="49"/>
      <c r="D67" s="143"/>
      <c r="E67" s="143"/>
      <c r="F67" s="143"/>
      <c r="G67" s="47"/>
      <c r="H67" s="145"/>
      <c r="I67" s="143"/>
      <c r="J67" s="143"/>
      <c r="K67" s="143"/>
      <c r="L67" s="34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34"/>
      <c r="Y67" s="47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47"/>
      <c r="AL67" s="143"/>
    </row>
    <row r="68" spans="1:38" s="5" customFormat="1" ht="30.75" customHeight="1" x14ac:dyDescent="0.2">
      <c r="A68" s="144"/>
      <c r="B68" s="48" t="s">
        <v>119</v>
      </c>
      <c r="C68" s="49">
        <v>6361.2002000000002</v>
      </c>
      <c r="D68" s="143"/>
      <c r="E68" s="143"/>
      <c r="F68" s="143"/>
      <c r="G68" s="47"/>
      <c r="H68" s="145"/>
      <c r="I68" s="143"/>
      <c r="J68" s="143"/>
      <c r="K68" s="143"/>
      <c r="L68" s="34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34"/>
      <c r="Y68" s="47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47"/>
      <c r="AL68" s="143"/>
    </row>
    <row r="69" spans="1:38" s="5" customFormat="1" ht="99" customHeight="1" x14ac:dyDescent="0.2">
      <c r="A69" s="181" t="s">
        <v>58</v>
      </c>
      <c r="B69" s="25" t="s">
        <v>163</v>
      </c>
      <c r="C69" s="143"/>
      <c r="D69" s="143"/>
      <c r="E69" s="143"/>
      <c r="F69" s="49">
        <v>7318.1777199999997</v>
      </c>
      <c r="G69" s="143"/>
      <c r="H69" s="145">
        <v>41.2</v>
      </c>
      <c r="I69" s="143"/>
      <c r="J69" s="143"/>
      <c r="K69" s="143"/>
      <c r="L69" s="34"/>
      <c r="M69" s="143"/>
      <c r="N69" s="47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</row>
    <row r="70" spans="1:38" s="5" customFormat="1" ht="27" customHeight="1" x14ac:dyDescent="0.2">
      <c r="A70" s="182"/>
      <c r="B70" s="25" t="s">
        <v>117</v>
      </c>
      <c r="C70" s="143"/>
      <c r="D70" s="143"/>
      <c r="E70" s="143"/>
      <c r="F70" s="49"/>
      <c r="G70" s="143"/>
      <c r="H70" s="143"/>
      <c r="I70" s="143"/>
      <c r="J70" s="143"/>
      <c r="K70" s="143"/>
      <c r="L70" s="34"/>
      <c r="M70" s="143"/>
      <c r="N70" s="47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</row>
    <row r="71" spans="1:38" s="5" customFormat="1" ht="28.5" customHeight="1" x14ac:dyDescent="0.2">
      <c r="A71" s="183"/>
      <c r="B71" s="48" t="s">
        <v>119</v>
      </c>
      <c r="C71" s="143"/>
      <c r="D71" s="143"/>
      <c r="E71" s="143"/>
      <c r="F71" s="49">
        <f>F69</f>
        <v>7318.1777199999997</v>
      </c>
      <c r="G71" s="143"/>
      <c r="H71" s="143"/>
      <c r="I71" s="143"/>
      <c r="J71" s="143"/>
      <c r="K71" s="143"/>
      <c r="L71" s="34"/>
      <c r="M71" s="143"/>
      <c r="N71" s="47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3"/>
    </row>
    <row r="72" spans="1:38" s="5" customFormat="1" ht="210" customHeight="1" x14ac:dyDescent="0.2">
      <c r="A72" s="181" t="s">
        <v>280</v>
      </c>
      <c r="B72" s="25" t="s">
        <v>150</v>
      </c>
      <c r="C72" s="143"/>
      <c r="D72" s="143"/>
      <c r="E72" s="143"/>
      <c r="F72" s="49">
        <f>F74</f>
        <v>17550.258330000001</v>
      </c>
      <c r="G72" s="143">
        <v>1.99</v>
      </c>
      <c r="H72" s="143"/>
      <c r="I72" s="143"/>
      <c r="J72" s="143"/>
      <c r="K72" s="143"/>
      <c r="L72" s="34"/>
      <c r="M72" s="143"/>
      <c r="N72" s="47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</row>
    <row r="73" spans="1:38" s="5" customFormat="1" ht="24.75" customHeight="1" x14ac:dyDescent="0.2">
      <c r="A73" s="182"/>
      <c r="B73" s="25" t="s">
        <v>117</v>
      </c>
      <c r="C73" s="143"/>
      <c r="D73" s="143"/>
      <c r="E73" s="143"/>
      <c r="F73" s="49"/>
      <c r="G73" s="143"/>
      <c r="H73" s="143"/>
      <c r="I73" s="143"/>
      <c r="J73" s="143"/>
      <c r="K73" s="143"/>
      <c r="L73" s="34"/>
      <c r="M73" s="143"/>
      <c r="N73" s="47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</row>
    <row r="74" spans="1:38" s="5" customFormat="1" ht="29.25" customHeight="1" x14ac:dyDescent="0.2">
      <c r="A74" s="183"/>
      <c r="B74" s="48" t="s">
        <v>119</v>
      </c>
      <c r="C74" s="143"/>
      <c r="D74" s="143"/>
      <c r="E74" s="143"/>
      <c r="F74" s="49">
        <f>17257.75402+292.50431</f>
        <v>17550.258330000001</v>
      </c>
      <c r="G74" s="143"/>
      <c r="H74" s="143"/>
      <c r="I74" s="143"/>
      <c r="J74" s="143"/>
      <c r="K74" s="143"/>
      <c r="L74" s="34"/>
      <c r="M74" s="143"/>
      <c r="N74" s="47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</row>
    <row r="75" spans="1:38" s="5" customFormat="1" ht="144.75" customHeight="1" x14ac:dyDescent="0.2">
      <c r="A75" s="181" t="s">
        <v>59</v>
      </c>
      <c r="B75" s="148" t="s">
        <v>176</v>
      </c>
      <c r="C75" s="34">
        <v>1</v>
      </c>
      <c r="D75" s="143"/>
      <c r="E75" s="143"/>
      <c r="F75" s="143"/>
      <c r="G75" s="143"/>
      <c r="H75" s="143"/>
      <c r="I75" s="143"/>
      <c r="J75" s="143"/>
      <c r="K75" s="143"/>
      <c r="L75" s="34"/>
      <c r="M75" s="143"/>
      <c r="N75" s="47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</row>
    <row r="76" spans="1:38" s="5" customFormat="1" ht="23.25" x14ac:dyDescent="0.2">
      <c r="A76" s="182"/>
      <c r="B76" s="25" t="s">
        <v>117</v>
      </c>
      <c r="C76" s="34"/>
      <c r="D76" s="143"/>
      <c r="E76" s="143"/>
      <c r="F76" s="143"/>
      <c r="G76" s="143"/>
      <c r="H76" s="143"/>
      <c r="I76" s="143"/>
      <c r="J76" s="143"/>
      <c r="K76" s="143"/>
      <c r="L76" s="34"/>
      <c r="M76" s="143"/>
      <c r="N76" s="47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</row>
    <row r="77" spans="1:38" s="5" customFormat="1" ht="23.25" x14ac:dyDescent="0.2">
      <c r="A77" s="182"/>
      <c r="B77" s="40" t="s">
        <v>119</v>
      </c>
      <c r="C77" s="34">
        <v>1</v>
      </c>
      <c r="D77" s="143"/>
      <c r="E77" s="143"/>
      <c r="F77" s="143"/>
      <c r="G77" s="143"/>
      <c r="H77" s="143"/>
      <c r="I77" s="143"/>
      <c r="J77" s="143"/>
      <c r="K77" s="143"/>
      <c r="L77" s="34"/>
      <c r="M77" s="143"/>
      <c r="N77" s="47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</row>
    <row r="78" spans="1:38" s="5" customFormat="1" ht="23.25" x14ac:dyDescent="0.2">
      <c r="A78" s="182"/>
      <c r="B78" s="40" t="s">
        <v>116</v>
      </c>
      <c r="C78" s="34"/>
      <c r="D78" s="143"/>
      <c r="E78" s="143"/>
      <c r="F78" s="143"/>
      <c r="G78" s="143"/>
      <c r="H78" s="143"/>
      <c r="I78" s="143"/>
      <c r="J78" s="143"/>
      <c r="K78" s="143"/>
      <c r="L78" s="34"/>
      <c r="M78" s="143"/>
      <c r="N78" s="47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</row>
    <row r="79" spans="1:38" s="5" customFormat="1" ht="23.25" x14ac:dyDescent="0.2">
      <c r="A79" s="182"/>
      <c r="B79" s="25" t="s">
        <v>156</v>
      </c>
      <c r="C79" s="34">
        <f>C77</f>
        <v>1</v>
      </c>
      <c r="D79" s="143"/>
      <c r="E79" s="143"/>
      <c r="F79" s="143"/>
      <c r="G79" s="143"/>
      <c r="H79" s="143"/>
      <c r="I79" s="143"/>
      <c r="J79" s="143"/>
      <c r="K79" s="143"/>
      <c r="L79" s="34"/>
      <c r="M79" s="143"/>
      <c r="N79" s="47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</row>
    <row r="80" spans="1:38" s="5" customFormat="1" ht="26.25" customHeight="1" x14ac:dyDescent="0.2">
      <c r="A80" s="43"/>
      <c r="B80" s="25" t="s">
        <v>90</v>
      </c>
      <c r="C80" s="73">
        <f>C75+C66+C69+C72</f>
        <v>6362.2002000000002</v>
      </c>
      <c r="D80" s="73">
        <f t="shared" ref="D80:AL80" si="7">D75+D66+D69+D72</f>
        <v>0</v>
      </c>
      <c r="E80" s="73">
        <f t="shared" si="7"/>
        <v>0</v>
      </c>
      <c r="F80" s="73">
        <f t="shared" si="7"/>
        <v>24868.43605</v>
      </c>
      <c r="G80" s="104">
        <f t="shared" si="7"/>
        <v>1.99</v>
      </c>
      <c r="H80" s="104">
        <f t="shared" si="7"/>
        <v>41.2</v>
      </c>
      <c r="I80" s="73">
        <f t="shared" si="7"/>
        <v>0</v>
      </c>
      <c r="J80" s="73">
        <f t="shared" si="7"/>
        <v>0</v>
      </c>
      <c r="K80" s="73">
        <f t="shared" si="7"/>
        <v>0</v>
      </c>
      <c r="L80" s="73">
        <f t="shared" si="7"/>
        <v>0</v>
      </c>
      <c r="M80" s="73">
        <f t="shared" si="7"/>
        <v>0</v>
      </c>
      <c r="N80" s="73">
        <f t="shared" si="7"/>
        <v>0</v>
      </c>
      <c r="O80" s="73">
        <f t="shared" si="7"/>
        <v>0</v>
      </c>
      <c r="P80" s="73">
        <f t="shared" si="7"/>
        <v>0</v>
      </c>
      <c r="Q80" s="73">
        <f t="shared" si="7"/>
        <v>0</v>
      </c>
      <c r="R80" s="73">
        <f t="shared" si="7"/>
        <v>0</v>
      </c>
      <c r="S80" s="73">
        <f t="shared" si="7"/>
        <v>0</v>
      </c>
      <c r="T80" s="73">
        <f t="shared" si="7"/>
        <v>0</v>
      </c>
      <c r="U80" s="73">
        <f t="shared" si="7"/>
        <v>0</v>
      </c>
      <c r="V80" s="73">
        <f t="shared" si="7"/>
        <v>0</v>
      </c>
      <c r="W80" s="73">
        <f t="shared" si="7"/>
        <v>0</v>
      </c>
      <c r="X80" s="73">
        <f t="shared" si="7"/>
        <v>0</v>
      </c>
      <c r="Y80" s="73">
        <f t="shared" si="7"/>
        <v>0</v>
      </c>
      <c r="Z80" s="73">
        <f t="shared" si="7"/>
        <v>0</v>
      </c>
      <c r="AA80" s="73">
        <f t="shared" si="7"/>
        <v>0</v>
      </c>
      <c r="AB80" s="73">
        <f t="shared" si="7"/>
        <v>0</v>
      </c>
      <c r="AC80" s="73">
        <f t="shared" si="7"/>
        <v>0</v>
      </c>
      <c r="AD80" s="73">
        <f t="shared" si="7"/>
        <v>0</v>
      </c>
      <c r="AE80" s="73">
        <f t="shared" si="7"/>
        <v>0</v>
      </c>
      <c r="AF80" s="73">
        <f t="shared" si="7"/>
        <v>0</v>
      </c>
      <c r="AG80" s="73">
        <f t="shared" si="7"/>
        <v>0</v>
      </c>
      <c r="AH80" s="73">
        <f t="shared" si="7"/>
        <v>0</v>
      </c>
      <c r="AI80" s="73">
        <f t="shared" si="7"/>
        <v>0</v>
      </c>
      <c r="AJ80" s="73">
        <f t="shared" si="7"/>
        <v>0</v>
      </c>
      <c r="AK80" s="73">
        <f t="shared" si="7"/>
        <v>0</v>
      </c>
      <c r="AL80" s="73">
        <f t="shared" si="7"/>
        <v>0</v>
      </c>
    </row>
    <row r="81" spans="1:38" s="5" customFormat="1" ht="24.75" customHeight="1" x14ac:dyDescent="0.2">
      <c r="A81" s="43" t="s">
        <v>32</v>
      </c>
      <c r="B81" s="184" t="s">
        <v>23</v>
      </c>
      <c r="C81" s="185"/>
      <c r="D81" s="185"/>
      <c r="E81" s="18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  <c r="AK81" s="185"/>
      <c r="AL81" s="186"/>
    </row>
    <row r="82" spans="1:38" s="7" customFormat="1" ht="171.75" customHeight="1" x14ac:dyDescent="0.2">
      <c r="A82" s="181" t="s">
        <v>60</v>
      </c>
      <c r="B82" s="25" t="s">
        <v>259</v>
      </c>
      <c r="C82" s="49">
        <f>C84</f>
        <v>138497.18236999999</v>
      </c>
      <c r="D82" s="145"/>
      <c r="E82" s="28">
        <v>165</v>
      </c>
      <c r="F82" s="145"/>
      <c r="G82" s="145"/>
      <c r="H82" s="141"/>
      <c r="I82" s="145"/>
      <c r="J82" s="145"/>
      <c r="K82" s="145"/>
      <c r="L82" s="23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</row>
    <row r="83" spans="1:38" s="7" customFormat="1" ht="32.25" customHeight="1" x14ac:dyDescent="0.2">
      <c r="A83" s="182"/>
      <c r="B83" s="25" t="s">
        <v>117</v>
      </c>
      <c r="C83" s="45"/>
      <c r="D83" s="143"/>
      <c r="E83" s="47"/>
      <c r="F83" s="143"/>
      <c r="G83" s="143"/>
      <c r="H83" s="141"/>
      <c r="I83" s="143"/>
      <c r="J83" s="143"/>
      <c r="K83" s="143"/>
      <c r="L83" s="34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</row>
    <row r="84" spans="1:38" s="7" customFormat="1" ht="29.25" customHeight="1" x14ac:dyDescent="0.2">
      <c r="A84" s="183"/>
      <c r="B84" s="25" t="s">
        <v>119</v>
      </c>
      <c r="C84" s="49">
        <v>138497.18236999999</v>
      </c>
      <c r="D84" s="143"/>
      <c r="E84" s="47"/>
      <c r="F84" s="143"/>
      <c r="G84" s="143"/>
      <c r="H84" s="141"/>
      <c r="I84" s="143"/>
      <c r="J84" s="143"/>
      <c r="K84" s="143"/>
      <c r="L84" s="34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</row>
    <row r="85" spans="1:38" s="7" customFormat="1" ht="256.5" customHeight="1" x14ac:dyDescent="0.2">
      <c r="A85" s="181" t="s">
        <v>61</v>
      </c>
      <c r="B85" s="148" t="s">
        <v>221</v>
      </c>
      <c r="C85" s="34">
        <v>155</v>
      </c>
      <c r="D85" s="143"/>
      <c r="E85" s="47"/>
      <c r="F85" s="143"/>
      <c r="G85" s="143"/>
      <c r="H85" s="145"/>
      <c r="I85" s="143"/>
      <c r="J85" s="143"/>
      <c r="K85" s="143"/>
      <c r="L85" s="34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</row>
    <row r="86" spans="1:38" s="7" customFormat="1" ht="23.25" x14ac:dyDescent="0.2">
      <c r="A86" s="182"/>
      <c r="B86" s="25" t="s">
        <v>117</v>
      </c>
      <c r="C86" s="34"/>
      <c r="D86" s="143"/>
      <c r="E86" s="47"/>
      <c r="F86" s="143"/>
      <c r="G86" s="143"/>
      <c r="H86" s="145"/>
      <c r="I86" s="143"/>
      <c r="J86" s="143"/>
      <c r="K86" s="143"/>
      <c r="L86" s="34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</row>
    <row r="87" spans="1:38" s="7" customFormat="1" ht="23.25" x14ac:dyDescent="0.2">
      <c r="A87" s="182"/>
      <c r="B87" s="40" t="s">
        <v>119</v>
      </c>
      <c r="C87" s="34">
        <v>155</v>
      </c>
      <c r="D87" s="143"/>
      <c r="E87" s="47"/>
      <c r="F87" s="143"/>
      <c r="G87" s="143"/>
      <c r="H87" s="145"/>
      <c r="I87" s="143"/>
      <c r="J87" s="143"/>
      <c r="K87" s="143"/>
      <c r="L87" s="34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</row>
    <row r="88" spans="1:38" s="7" customFormat="1" ht="23.25" x14ac:dyDescent="0.2">
      <c r="A88" s="182"/>
      <c r="B88" s="40" t="s">
        <v>116</v>
      </c>
      <c r="C88" s="34"/>
      <c r="D88" s="143"/>
      <c r="E88" s="47"/>
      <c r="F88" s="143"/>
      <c r="G88" s="143"/>
      <c r="H88" s="145"/>
      <c r="I88" s="143"/>
      <c r="J88" s="143"/>
      <c r="K88" s="143"/>
      <c r="L88" s="34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</row>
    <row r="89" spans="1:38" s="7" customFormat="1" ht="27" customHeight="1" x14ac:dyDescent="0.2">
      <c r="A89" s="182"/>
      <c r="B89" s="25" t="s">
        <v>156</v>
      </c>
      <c r="C89" s="34">
        <f>C87</f>
        <v>155</v>
      </c>
      <c r="D89" s="143"/>
      <c r="E89" s="47"/>
      <c r="F89" s="143"/>
      <c r="G89" s="143"/>
      <c r="H89" s="145"/>
      <c r="I89" s="143"/>
      <c r="J89" s="143"/>
      <c r="K89" s="143"/>
      <c r="L89" s="34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</row>
    <row r="90" spans="1:38" s="5" customFormat="1" ht="30" customHeight="1" x14ac:dyDescent="0.2">
      <c r="A90" s="43"/>
      <c r="B90" s="25" t="s">
        <v>90</v>
      </c>
      <c r="C90" s="67">
        <f>C82+C85</f>
        <v>138652.18236999999</v>
      </c>
      <c r="D90" s="59">
        <f t="shared" ref="D90:AL90" si="8">D82+D85</f>
        <v>0</v>
      </c>
      <c r="E90" s="59">
        <f t="shared" si="8"/>
        <v>165</v>
      </c>
      <c r="F90" s="59">
        <f t="shared" si="8"/>
        <v>0</v>
      </c>
      <c r="G90" s="59">
        <f t="shared" si="8"/>
        <v>0</v>
      </c>
      <c r="H90" s="59">
        <f t="shared" si="8"/>
        <v>0</v>
      </c>
      <c r="I90" s="59">
        <f t="shared" si="8"/>
        <v>0</v>
      </c>
      <c r="J90" s="59">
        <f t="shared" si="8"/>
        <v>0</v>
      </c>
      <c r="K90" s="59">
        <f t="shared" si="8"/>
        <v>0</v>
      </c>
      <c r="L90" s="59">
        <f t="shared" si="8"/>
        <v>0</v>
      </c>
      <c r="M90" s="59">
        <f t="shared" si="8"/>
        <v>0</v>
      </c>
      <c r="N90" s="59">
        <f t="shared" si="8"/>
        <v>0</v>
      </c>
      <c r="O90" s="59">
        <f t="shared" si="8"/>
        <v>0</v>
      </c>
      <c r="P90" s="59">
        <f t="shared" si="8"/>
        <v>0</v>
      </c>
      <c r="Q90" s="59">
        <f t="shared" si="8"/>
        <v>0</v>
      </c>
      <c r="R90" s="59">
        <f t="shared" si="8"/>
        <v>0</v>
      </c>
      <c r="S90" s="59">
        <f t="shared" si="8"/>
        <v>0</v>
      </c>
      <c r="T90" s="59">
        <f t="shared" si="8"/>
        <v>0</v>
      </c>
      <c r="U90" s="59">
        <f t="shared" si="8"/>
        <v>0</v>
      </c>
      <c r="V90" s="59">
        <f t="shared" si="8"/>
        <v>0</v>
      </c>
      <c r="W90" s="59">
        <f t="shared" si="8"/>
        <v>0</v>
      </c>
      <c r="X90" s="59">
        <f t="shared" si="8"/>
        <v>0</v>
      </c>
      <c r="Y90" s="59">
        <f t="shared" si="8"/>
        <v>0</v>
      </c>
      <c r="Z90" s="59">
        <f t="shared" si="8"/>
        <v>0</v>
      </c>
      <c r="AA90" s="59">
        <f t="shared" si="8"/>
        <v>0</v>
      </c>
      <c r="AB90" s="59">
        <f t="shared" si="8"/>
        <v>0</v>
      </c>
      <c r="AC90" s="59">
        <f t="shared" si="8"/>
        <v>0</v>
      </c>
      <c r="AD90" s="59">
        <f t="shared" si="8"/>
        <v>0</v>
      </c>
      <c r="AE90" s="59">
        <f t="shared" si="8"/>
        <v>0</v>
      </c>
      <c r="AF90" s="59">
        <f t="shared" si="8"/>
        <v>0</v>
      </c>
      <c r="AG90" s="59">
        <f t="shared" si="8"/>
        <v>0</v>
      </c>
      <c r="AH90" s="59">
        <f t="shared" si="8"/>
        <v>0</v>
      </c>
      <c r="AI90" s="59">
        <f t="shared" si="8"/>
        <v>0</v>
      </c>
      <c r="AJ90" s="59">
        <f t="shared" si="8"/>
        <v>0</v>
      </c>
      <c r="AK90" s="59">
        <f t="shared" si="8"/>
        <v>0</v>
      </c>
      <c r="AL90" s="59">
        <f t="shared" si="8"/>
        <v>0</v>
      </c>
    </row>
    <row r="91" spans="1:38" s="5" customFormat="1" ht="24.75" customHeight="1" x14ac:dyDescent="0.2">
      <c r="A91" s="43" t="s">
        <v>33</v>
      </c>
      <c r="B91" s="184" t="s">
        <v>15</v>
      </c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  <c r="AJ91" s="185"/>
      <c r="AK91" s="185"/>
      <c r="AL91" s="186"/>
    </row>
    <row r="92" spans="1:38" s="5" customFormat="1" ht="222.75" customHeight="1" x14ac:dyDescent="0.2">
      <c r="A92" s="43" t="s">
        <v>99</v>
      </c>
      <c r="B92" s="149" t="s">
        <v>177</v>
      </c>
      <c r="C92" s="34">
        <v>50</v>
      </c>
      <c r="D92" s="143"/>
      <c r="E92" s="143"/>
      <c r="F92" s="143"/>
      <c r="G92" s="143"/>
      <c r="H92" s="145"/>
      <c r="I92" s="143"/>
      <c r="J92" s="143"/>
      <c r="K92" s="143"/>
      <c r="L92" s="34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34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3"/>
      <c r="AK92" s="143"/>
      <c r="AL92" s="143"/>
    </row>
    <row r="93" spans="1:38" s="5" customFormat="1" ht="23.25" x14ac:dyDescent="0.2">
      <c r="A93" s="177"/>
      <c r="B93" s="44" t="s">
        <v>117</v>
      </c>
      <c r="C93" s="34"/>
      <c r="D93" s="143"/>
      <c r="E93" s="143"/>
      <c r="F93" s="143"/>
      <c r="G93" s="143"/>
      <c r="H93" s="145"/>
      <c r="I93" s="143"/>
      <c r="J93" s="143"/>
      <c r="K93" s="143"/>
      <c r="L93" s="34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34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</row>
    <row r="94" spans="1:38" s="5" customFormat="1" ht="23.25" x14ac:dyDescent="0.2">
      <c r="A94" s="177"/>
      <c r="B94" s="122" t="s">
        <v>119</v>
      </c>
      <c r="C94" s="34">
        <v>50</v>
      </c>
      <c r="D94" s="143"/>
      <c r="E94" s="143"/>
      <c r="F94" s="143"/>
      <c r="G94" s="143"/>
      <c r="H94" s="145"/>
      <c r="I94" s="143"/>
      <c r="J94" s="143"/>
      <c r="K94" s="143"/>
      <c r="L94" s="34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34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</row>
    <row r="95" spans="1:38" s="5" customFormat="1" ht="23.25" x14ac:dyDescent="0.2">
      <c r="A95" s="177"/>
      <c r="B95" s="122" t="s">
        <v>116</v>
      </c>
      <c r="C95" s="34"/>
      <c r="D95" s="143"/>
      <c r="E95" s="143"/>
      <c r="F95" s="143"/>
      <c r="G95" s="143"/>
      <c r="H95" s="145"/>
      <c r="I95" s="143"/>
      <c r="J95" s="143"/>
      <c r="K95" s="143"/>
      <c r="L95" s="34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34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3"/>
    </row>
    <row r="96" spans="1:38" s="5" customFormat="1" ht="23.25" x14ac:dyDescent="0.2">
      <c r="A96" s="177"/>
      <c r="B96" s="44" t="s">
        <v>156</v>
      </c>
      <c r="C96" s="34">
        <f>C94</f>
        <v>50</v>
      </c>
      <c r="D96" s="143"/>
      <c r="E96" s="143"/>
      <c r="F96" s="143"/>
      <c r="G96" s="143"/>
      <c r="H96" s="145"/>
      <c r="I96" s="143"/>
      <c r="J96" s="143"/>
      <c r="K96" s="143"/>
      <c r="L96" s="34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34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</row>
    <row r="97" spans="1:38" s="5" customFormat="1" ht="23.25" x14ac:dyDescent="0.2">
      <c r="A97" s="140"/>
      <c r="B97" s="44" t="s">
        <v>117</v>
      </c>
      <c r="C97" s="34"/>
      <c r="D97" s="143"/>
      <c r="E97" s="143"/>
      <c r="F97" s="143"/>
      <c r="G97" s="143"/>
      <c r="H97" s="143"/>
      <c r="I97" s="143"/>
      <c r="J97" s="143"/>
      <c r="K97" s="143"/>
      <c r="L97" s="34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34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</row>
    <row r="98" spans="1:38" s="5" customFormat="1" ht="23.25" x14ac:dyDescent="0.2">
      <c r="A98" s="144"/>
      <c r="B98" s="122" t="s">
        <v>119</v>
      </c>
      <c r="C98" s="34"/>
      <c r="D98" s="143"/>
      <c r="E98" s="143"/>
      <c r="F98" s="143"/>
      <c r="G98" s="143"/>
      <c r="H98" s="143"/>
      <c r="I98" s="143"/>
      <c r="J98" s="143"/>
      <c r="K98" s="143"/>
      <c r="L98" s="34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34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</row>
    <row r="99" spans="1:38" s="5" customFormat="1" ht="27" customHeight="1" x14ac:dyDescent="0.2">
      <c r="A99" s="43"/>
      <c r="B99" s="25" t="s">
        <v>90</v>
      </c>
      <c r="C99" s="59">
        <f>C92</f>
        <v>50</v>
      </c>
      <c r="D99" s="59">
        <f t="shared" ref="D99:AL99" si="9">D92</f>
        <v>0</v>
      </c>
      <c r="E99" s="59">
        <f t="shared" si="9"/>
        <v>0</v>
      </c>
      <c r="F99" s="59">
        <f t="shared" si="9"/>
        <v>0</v>
      </c>
      <c r="G99" s="59">
        <f t="shared" si="9"/>
        <v>0</v>
      </c>
      <c r="H99" s="59">
        <f t="shared" si="9"/>
        <v>0</v>
      </c>
      <c r="I99" s="59">
        <f t="shared" si="9"/>
        <v>0</v>
      </c>
      <c r="J99" s="59">
        <f t="shared" si="9"/>
        <v>0</v>
      </c>
      <c r="K99" s="59">
        <f t="shared" si="9"/>
        <v>0</v>
      </c>
      <c r="L99" s="59">
        <f t="shared" si="9"/>
        <v>0</v>
      </c>
      <c r="M99" s="59">
        <f t="shared" si="9"/>
        <v>0</v>
      </c>
      <c r="N99" s="59">
        <f t="shared" si="9"/>
        <v>0</v>
      </c>
      <c r="O99" s="59">
        <f t="shared" si="9"/>
        <v>0</v>
      </c>
      <c r="P99" s="59">
        <f t="shared" si="9"/>
        <v>0</v>
      </c>
      <c r="Q99" s="59">
        <f t="shared" si="9"/>
        <v>0</v>
      </c>
      <c r="R99" s="59">
        <f t="shared" si="9"/>
        <v>0</v>
      </c>
      <c r="S99" s="59">
        <f t="shared" si="9"/>
        <v>0</v>
      </c>
      <c r="T99" s="59">
        <f t="shared" si="9"/>
        <v>0</v>
      </c>
      <c r="U99" s="59">
        <f t="shared" si="9"/>
        <v>0</v>
      </c>
      <c r="V99" s="59">
        <f t="shared" si="9"/>
        <v>0</v>
      </c>
      <c r="W99" s="59">
        <f t="shared" si="9"/>
        <v>0</v>
      </c>
      <c r="X99" s="59">
        <f t="shared" si="9"/>
        <v>0</v>
      </c>
      <c r="Y99" s="59">
        <f t="shared" si="9"/>
        <v>0</v>
      </c>
      <c r="Z99" s="59">
        <f t="shared" si="9"/>
        <v>0</v>
      </c>
      <c r="AA99" s="59">
        <f t="shared" si="9"/>
        <v>0</v>
      </c>
      <c r="AB99" s="59">
        <f t="shared" si="9"/>
        <v>0</v>
      </c>
      <c r="AC99" s="59">
        <f t="shared" si="9"/>
        <v>0</v>
      </c>
      <c r="AD99" s="59">
        <f t="shared" si="9"/>
        <v>0</v>
      </c>
      <c r="AE99" s="59">
        <f t="shared" si="9"/>
        <v>0</v>
      </c>
      <c r="AF99" s="59">
        <f t="shared" si="9"/>
        <v>0</v>
      </c>
      <c r="AG99" s="59">
        <f t="shared" si="9"/>
        <v>0</v>
      </c>
      <c r="AH99" s="59">
        <f t="shared" si="9"/>
        <v>0</v>
      </c>
      <c r="AI99" s="59">
        <f t="shared" si="9"/>
        <v>0</v>
      </c>
      <c r="AJ99" s="59">
        <f t="shared" si="9"/>
        <v>0</v>
      </c>
      <c r="AK99" s="59">
        <f t="shared" si="9"/>
        <v>0</v>
      </c>
      <c r="AL99" s="59">
        <f t="shared" si="9"/>
        <v>0</v>
      </c>
    </row>
    <row r="100" spans="1:38" s="5" customFormat="1" ht="24.75" customHeight="1" x14ac:dyDescent="0.2">
      <c r="A100" s="43" t="s">
        <v>34</v>
      </c>
      <c r="B100" s="184" t="s">
        <v>18</v>
      </c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  <c r="AK100" s="185"/>
      <c r="AL100" s="186"/>
    </row>
    <row r="101" spans="1:38" s="5" customFormat="1" ht="43.5" hidden="1" customHeight="1" x14ac:dyDescent="0.2">
      <c r="A101" s="139" t="s">
        <v>87</v>
      </c>
      <c r="B101" s="25" t="s">
        <v>115</v>
      </c>
      <c r="C101" s="143"/>
      <c r="D101" s="145"/>
      <c r="E101" s="145"/>
      <c r="F101" s="145"/>
      <c r="G101" s="145"/>
      <c r="H101" s="141"/>
      <c r="I101" s="145"/>
      <c r="J101" s="145"/>
      <c r="K101" s="145"/>
      <c r="L101" s="23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</row>
    <row r="102" spans="1:38" s="5" customFormat="1" ht="123" customHeight="1" x14ac:dyDescent="0.2">
      <c r="A102" s="157" t="s">
        <v>62</v>
      </c>
      <c r="B102" s="48" t="s">
        <v>245</v>
      </c>
      <c r="C102" s="143"/>
      <c r="D102" s="145"/>
      <c r="E102" s="145"/>
      <c r="F102" s="72">
        <v>1655.82053</v>
      </c>
      <c r="G102" s="145"/>
      <c r="H102" s="141"/>
      <c r="I102" s="145"/>
      <c r="J102" s="145"/>
      <c r="K102" s="145"/>
      <c r="L102" s="23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23"/>
      <c r="Y102" s="28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28"/>
      <c r="AL102" s="145"/>
    </row>
    <row r="103" spans="1:38" s="5" customFormat="1" ht="29.25" customHeight="1" x14ac:dyDescent="0.2">
      <c r="A103" s="140"/>
      <c r="B103" s="44" t="s">
        <v>117</v>
      </c>
      <c r="C103" s="143"/>
      <c r="D103" s="145"/>
      <c r="E103" s="145"/>
      <c r="F103" s="72"/>
      <c r="G103" s="145"/>
      <c r="H103" s="141"/>
      <c r="I103" s="145"/>
      <c r="J103" s="145"/>
      <c r="K103" s="145"/>
      <c r="L103" s="23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23"/>
      <c r="Y103" s="28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28"/>
      <c r="AL103" s="145"/>
    </row>
    <row r="104" spans="1:38" s="5" customFormat="1" ht="29.25" customHeight="1" x14ac:dyDescent="0.2">
      <c r="A104" s="140"/>
      <c r="B104" s="122" t="s">
        <v>119</v>
      </c>
      <c r="C104" s="143"/>
      <c r="D104" s="145"/>
      <c r="E104" s="145"/>
      <c r="F104" s="72">
        <f>F102</f>
        <v>1655.82053</v>
      </c>
      <c r="G104" s="145"/>
      <c r="H104" s="141"/>
      <c r="I104" s="145"/>
      <c r="J104" s="145"/>
      <c r="K104" s="145"/>
      <c r="L104" s="23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23"/>
      <c r="Y104" s="28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28"/>
      <c r="AL104" s="145"/>
    </row>
    <row r="105" spans="1:38" s="5" customFormat="1" ht="102.75" customHeight="1" x14ac:dyDescent="0.2">
      <c r="A105" s="157" t="s">
        <v>63</v>
      </c>
      <c r="B105" s="122" t="s">
        <v>324</v>
      </c>
      <c r="C105" s="143"/>
      <c r="D105" s="145"/>
      <c r="E105" s="145"/>
      <c r="F105" s="72">
        <v>3151.9377199999999</v>
      </c>
      <c r="G105" s="145"/>
      <c r="H105" s="141"/>
      <c r="I105" s="145"/>
      <c r="J105" s="145"/>
      <c r="K105" s="145"/>
      <c r="L105" s="23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23"/>
      <c r="Y105" s="28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28"/>
      <c r="AL105" s="145"/>
    </row>
    <row r="106" spans="1:38" s="5" customFormat="1" ht="29.25" customHeight="1" x14ac:dyDescent="0.2">
      <c r="A106" s="140"/>
      <c r="B106" s="44" t="s">
        <v>117</v>
      </c>
      <c r="C106" s="143"/>
      <c r="D106" s="145"/>
      <c r="E106" s="145"/>
      <c r="F106" s="72"/>
      <c r="G106" s="145"/>
      <c r="H106" s="141"/>
      <c r="I106" s="145"/>
      <c r="J106" s="145"/>
      <c r="K106" s="145"/>
      <c r="L106" s="23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23"/>
      <c r="Y106" s="28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28"/>
      <c r="AL106" s="145"/>
    </row>
    <row r="107" spans="1:38" s="5" customFormat="1" ht="29.25" customHeight="1" x14ac:dyDescent="0.2">
      <c r="A107" s="144"/>
      <c r="B107" s="122" t="s">
        <v>119</v>
      </c>
      <c r="C107" s="143"/>
      <c r="D107" s="145"/>
      <c r="E107" s="145"/>
      <c r="F107" s="72">
        <f>F105</f>
        <v>3151.9377199999999</v>
      </c>
      <c r="G107" s="145"/>
      <c r="H107" s="141"/>
      <c r="I107" s="145"/>
      <c r="J107" s="145"/>
      <c r="K107" s="145"/>
      <c r="L107" s="23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23"/>
      <c r="Y107" s="28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28"/>
      <c r="AL107" s="145"/>
    </row>
    <row r="108" spans="1:38" s="7" customFormat="1" ht="137.25" customHeight="1" x14ac:dyDescent="0.2">
      <c r="A108" s="181" t="s">
        <v>64</v>
      </c>
      <c r="B108" s="64" t="s">
        <v>260</v>
      </c>
      <c r="C108" s="143"/>
      <c r="D108" s="143"/>
      <c r="E108" s="143"/>
      <c r="F108" s="49">
        <f>F110</f>
        <v>7961.0081499999997</v>
      </c>
      <c r="G108" s="143">
        <v>1.8660000000000001</v>
      </c>
      <c r="H108" s="143"/>
      <c r="I108" s="143"/>
      <c r="J108" s="47"/>
      <c r="K108" s="143"/>
      <c r="L108" s="34"/>
      <c r="M108" s="143"/>
      <c r="N108" s="143"/>
      <c r="O108" s="34"/>
      <c r="P108" s="143"/>
      <c r="Q108" s="143"/>
      <c r="R108" s="34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</row>
    <row r="109" spans="1:38" s="7" customFormat="1" ht="27" customHeight="1" x14ac:dyDescent="0.2">
      <c r="A109" s="182"/>
      <c r="B109" s="64" t="s">
        <v>117</v>
      </c>
      <c r="C109" s="143"/>
      <c r="D109" s="143"/>
      <c r="E109" s="143"/>
      <c r="F109" s="49"/>
      <c r="G109" s="143"/>
      <c r="H109" s="143"/>
      <c r="I109" s="143"/>
      <c r="J109" s="47"/>
      <c r="K109" s="143"/>
      <c r="L109" s="34"/>
      <c r="M109" s="143"/>
      <c r="N109" s="143"/>
      <c r="O109" s="34"/>
      <c r="P109" s="143"/>
      <c r="Q109" s="143"/>
      <c r="R109" s="34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</row>
    <row r="110" spans="1:38" s="7" customFormat="1" ht="27.75" customHeight="1" x14ac:dyDescent="0.2">
      <c r="A110" s="182"/>
      <c r="B110" s="64" t="s">
        <v>119</v>
      </c>
      <c r="C110" s="143"/>
      <c r="D110" s="143"/>
      <c r="E110" s="143"/>
      <c r="F110" s="49">
        <f>7828.32468+132.68347</f>
        <v>7961.0081499999997</v>
      </c>
      <c r="G110" s="143"/>
      <c r="H110" s="143"/>
      <c r="I110" s="143"/>
      <c r="J110" s="47"/>
      <c r="K110" s="143"/>
      <c r="L110" s="34"/>
      <c r="M110" s="143"/>
      <c r="N110" s="143"/>
      <c r="O110" s="34"/>
      <c r="P110" s="143"/>
      <c r="Q110" s="143"/>
      <c r="R110" s="34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</row>
    <row r="111" spans="1:38" s="5" customFormat="1" ht="26.25" customHeight="1" x14ac:dyDescent="0.2">
      <c r="A111" s="144"/>
      <c r="B111" s="25" t="s">
        <v>90</v>
      </c>
      <c r="C111" s="58">
        <f>C102+C105+C108</f>
        <v>0</v>
      </c>
      <c r="D111" s="58">
        <f t="shared" ref="D111:AL111" si="10">D102+D105+D108</f>
        <v>0</v>
      </c>
      <c r="E111" s="58">
        <f t="shared" si="10"/>
        <v>0</v>
      </c>
      <c r="F111" s="165">
        <f t="shared" si="10"/>
        <v>12768.7664</v>
      </c>
      <c r="G111" s="66">
        <f t="shared" si="10"/>
        <v>1.8660000000000001</v>
      </c>
      <c r="H111" s="58">
        <f t="shared" si="10"/>
        <v>0</v>
      </c>
      <c r="I111" s="58">
        <f t="shared" si="10"/>
        <v>0</v>
      </c>
      <c r="J111" s="58">
        <f t="shared" si="10"/>
        <v>0</v>
      </c>
      <c r="K111" s="58">
        <f t="shared" si="10"/>
        <v>0</v>
      </c>
      <c r="L111" s="58">
        <f t="shared" si="10"/>
        <v>0</v>
      </c>
      <c r="M111" s="58">
        <f t="shared" si="10"/>
        <v>0</v>
      </c>
      <c r="N111" s="58">
        <f t="shared" si="10"/>
        <v>0</v>
      </c>
      <c r="O111" s="58">
        <f t="shared" si="10"/>
        <v>0</v>
      </c>
      <c r="P111" s="58">
        <f t="shared" si="10"/>
        <v>0</v>
      </c>
      <c r="Q111" s="58">
        <f t="shared" si="10"/>
        <v>0</v>
      </c>
      <c r="R111" s="58">
        <f t="shared" si="10"/>
        <v>0</v>
      </c>
      <c r="S111" s="58">
        <f t="shared" si="10"/>
        <v>0</v>
      </c>
      <c r="T111" s="58">
        <f t="shared" si="10"/>
        <v>0</v>
      </c>
      <c r="U111" s="58">
        <f t="shared" si="10"/>
        <v>0</v>
      </c>
      <c r="V111" s="58">
        <f t="shared" si="10"/>
        <v>0</v>
      </c>
      <c r="W111" s="58">
        <f t="shared" si="10"/>
        <v>0</v>
      </c>
      <c r="X111" s="58">
        <f t="shared" si="10"/>
        <v>0</v>
      </c>
      <c r="Y111" s="58">
        <f t="shared" si="10"/>
        <v>0</v>
      </c>
      <c r="Z111" s="58">
        <f t="shared" si="10"/>
        <v>0</v>
      </c>
      <c r="AA111" s="58">
        <f t="shared" si="10"/>
        <v>0</v>
      </c>
      <c r="AB111" s="58">
        <f t="shared" si="10"/>
        <v>0</v>
      </c>
      <c r="AC111" s="58">
        <f t="shared" si="10"/>
        <v>0</v>
      </c>
      <c r="AD111" s="58">
        <f t="shared" si="10"/>
        <v>0</v>
      </c>
      <c r="AE111" s="58">
        <f t="shared" si="10"/>
        <v>0</v>
      </c>
      <c r="AF111" s="58">
        <f t="shared" si="10"/>
        <v>0</v>
      </c>
      <c r="AG111" s="58">
        <f t="shared" si="10"/>
        <v>0</v>
      </c>
      <c r="AH111" s="58">
        <f t="shared" si="10"/>
        <v>0</v>
      </c>
      <c r="AI111" s="58">
        <f t="shared" si="10"/>
        <v>0</v>
      </c>
      <c r="AJ111" s="58">
        <f t="shared" si="10"/>
        <v>0</v>
      </c>
      <c r="AK111" s="58">
        <f t="shared" si="10"/>
        <v>0</v>
      </c>
      <c r="AL111" s="58">
        <f t="shared" si="10"/>
        <v>0</v>
      </c>
    </row>
    <row r="112" spans="1:38" s="5" customFormat="1" ht="24" customHeight="1" x14ac:dyDescent="0.2">
      <c r="A112" s="43" t="s">
        <v>35</v>
      </c>
      <c r="B112" s="209" t="s">
        <v>122</v>
      </c>
      <c r="C112" s="210"/>
      <c r="D112" s="210"/>
      <c r="E112" s="210"/>
      <c r="F112" s="210"/>
      <c r="G112" s="210"/>
      <c r="H112" s="210"/>
      <c r="I112" s="210"/>
      <c r="J112" s="210"/>
      <c r="K112" s="210"/>
      <c r="L112" s="210"/>
      <c r="M112" s="210"/>
      <c r="N112" s="210"/>
      <c r="O112" s="210"/>
      <c r="P112" s="210"/>
      <c r="Q112" s="210"/>
      <c r="R112" s="210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/>
      <c r="AH112" s="210"/>
      <c r="AI112" s="210"/>
      <c r="AJ112" s="210"/>
      <c r="AK112" s="210"/>
      <c r="AL112" s="211"/>
    </row>
    <row r="113" spans="1:38" s="5" customFormat="1" ht="101.25" customHeight="1" x14ac:dyDescent="0.2">
      <c r="A113" s="157" t="s">
        <v>65</v>
      </c>
      <c r="B113" s="48" t="s">
        <v>125</v>
      </c>
      <c r="C113" s="58">
        <v>0</v>
      </c>
      <c r="D113" s="58"/>
      <c r="E113" s="58"/>
      <c r="F113" s="67">
        <f>F115</f>
        <v>210801.97977000001</v>
      </c>
      <c r="G113" s="58"/>
      <c r="H113" s="55">
        <v>1042.28</v>
      </c>
      <c r="I113" s="58"/>
      <c r="J113" s="58"/>
      <c r="K113" s="58"/>
      <c r="L113" s="59"/>
      <c r="M113" s="58"/>
      <c r="N113" s="58"/>
      <c r="O113" s="58"/>
      <c r="P113" s="58"/>
      <c r="Q113" s="58"/>
      <c r="R113" s="58"/>
      <c r="S113" s="57"/>
      <c r="T113" s="58"/>
      <c r="U113" s="58"/>
      <c r="V113" s="58"/>
      <c r="W113" s="58"/>
      <c r="X113" s="58"/>
      <c r="Y113" s="57"/>
      <c r="Z113" s="57"/>
      <c r="AA113" s="58"/>
      <c r="AB113" s="58"/>
      <c r="AC113" s="58"/>
      <c r="AD113" s="58"/>
      <c r="AE113" s="57"/>
      <c r="AF113" s="58"/>
      <c r="AG113" s="58"/>
      <c r="AH113" s="58"/>
      <c r="AI113" s="58"/>
      <c r="AJ113" s="58"/>
      <c r="AK113" s="57"/>
      <c r="AL113" s="57"/>
    </row>
    <row r="114" spans="1:38" s="5" customFormat="1" ht="25.5" customHeight="1" x14ac:dyDescent="0.2">
      <c r="A114" s="140"/>
      <c r="B114" s="48" t="s">
        <v>117</v>
      </c>
      <c r="C114" s="58"/>
      <c r="D114" s="58"/>
      <c r="E114" s="58"/>
      <c r="F114" s="56"/>
      <c r="G114" s="58"/>
      <c r="H114" s="55"/>
      <c r="I114" s="58"/>
      <c r="J114" s="58"/>
      <c r="K114" s="58"/>
      <c r="L114" s="59"/>
      <c r="M114" s="58"/>
      <c r="N114" s="58"/>
      <c r="O114" s="58"/>
      <c r="P114" s="58"/>
      <c r="Q114" s="58"/>
      <c r="R114" s="58"/>
      <c r="S114" s="57"/>
      <c r="T114" s="58"/>
      <c r="U114" s="58"/>
      <c r="V114" s="58"/>
      <c r="W114" s="58"/>
      <c r="X114" s="58"/>
      <c r="Y114" s="57"/>
      <c r="Z114" s="57"/>
      <c r="AA114" s="58"/>
      <c r="AB114" s="58"/>
      <c r="AC114" s="58"/>
      <c r="AD114" s="58"/>
      <c r="AE114" s="57"/>
      <c r="AF114" s="58"/>
      <c r="AG114" s="58"/>
      <c r="AH114" s="58"/>
      <c r="AI114" s="58"/>
      <c r="AJ114" s="58"/>
      <c r="AK114" s="57"/>
      <c r="AL114" s="57"/>
    </row>
    <row r="115" spans="1:38" s="5" customFormat="1" ht="27.75" customHeight="1" x14ac:dyDescent="0.2">
      <c r="A115" s="140"/>
      <c r="B115" s="48" t="s">
        <v>119</v>
      </c>
      <c r="C115" s="58"/>
      <c r="D115" s="58"/>
      <c r="E115" s="58"/>
      <c r="F115" s="75">
        <v>210801.97977000001</v>
      </c>
      <c r="G115" s="58"/>
      <c r="H115" s="55"/>
      <c r="I115" s="58"/>
      <c r="J115" s="58"/>
      <c r="K115" s="58"/>
      <c r="L115" s="59"/>
      <c r="M115" s="58"/>
      <c r="N115" s="58"/>
      <c r="O115" s="58"/>
      <c r="P115" s="58"/>
      <c r="Q115" s="58"/>
      <c r="R115" s="58"/>
      <c r="S115" s="57"/>
      <c r="T115" s="58"/>
      <c r="U115" s="58"/>
      <c r="V115" s="58"/>
      <c r="W115" s="58"/>
      <c r="X115" s="58"/>
      <c r="Y115" s="57"/>
      <c r="Z115" s="57"/>
      <c r="AA115" s="58"/>
      <c r="AB115" s="58"/>
      <c r="AC115" s="58"/>
      <c r="AD115" s="58"/>
      <c r="AE115" s="57"/>
      <c r="AF115" s="58"/>
      <c r="AG115" s="58"/>
      <c r="AH115" s="58"/>
      <c r="AI115" s="58"/>
      <c r="AJ115" s="58"/>
      <c r="AK115" s="57"/>
      <c r="AL115" s="57"/>
    </row>
    <row r="116" spans="1:38" s="5" customFormat="1" ht="212.25" customHeight="1" x14ac:dyDescent="0.2">
      <c r="A116" s="157" t="s">
        <v>66</v>
      </c>
      <c r="B116" s="48" t="s">
        <v>261</v>
      </c>
      <c r="C116" s="58"/>
      <c r="D116" s="58"/>
      <c r="E116" s="58"/>
      <c r="F116" s="150"/>
      <c r="G116" s="58"/>
      <c r="H116" s="55"/>
      <c r="I116" s="58"/>
      <c r="J116" s="58"/>
      <c r="K116" s="58"/>
      <c r="L116" s="56">
        <v>3712.9749999999999</v>
      </c>
      <c r="M116" s="58"/>
      <c r="N116" s="58"/>
      <c r="O116" s="58"/>
      <c r="P116" s="58"/>
      <c r="Q116" s="58"/>
      <c r="R116" s="58"/>
      <c r="S116" s="57"/>
      <c r="T116" s="58"/>
      <c r="U116" s="58"/>
      <c r="V116" s="58"/>
      <c r="W116" s="58"/>
      <c r="X116" s="58"/>
      <c r="Y116" s="57"/>
      <c r="Z116" s="57"/>
      <c r="AA116" s="58"/>
      <c r="AB116" s="58"/>
      <c r="AC116" s="58"/>
      <c r="AD116" s="58"/>
      <c r="AE116" s="57"/>
      <c r="AF116" s="58"/>
      <c r="AG116" s="58"/>
      <c r="AH116" s="58"/>
      <c r="AI116" s="58"/>
      <c r="AJ116" s="58"/>
      <c r="AK116" s="57"/>
      <c r="AL116" s="57"/>
    </row>
    <row r="117" spans="1:38" s="5" customFormat="1" ht="27.75" customHeight="1" x14ac:dyDescent="0.2">
      <c r="A117" s="140"/>
      <c r="B117" s="48" t="s">
        <v>117</v>
      </c>
      <c r="C117" s="58"/>
      <c r="D117" s="58"/>
      <c r="E117" s="58"/>
      <c r="F117" s="150"/>
      <c r="G117" s="58"/>
      <c r="H117" s="55"/>
      <c r="I117" s="58"/>
      <c r="J117" s="58"/>
      <c r="K117" s="58"/>
      <c r="L117" s="56"/>
      <c r="M117" s="58"/>
      <c r="N117" s="58"/>
      <c r="O117" s="58"/>
      <c r="P117" s="58"/>
      <c r="Q117" s="58"/>
      <c r="R117" s="58"/>
      <c r="S117" s="57"/>
      <c r="T117" s="58"/>
      <c r="U117" s="58"/>
      <c r="V117" s="58"/>
      <c r="W117" s="58"/>
      <c r="X117" s="58"/>
      <c r="Y117" s="57"/>
      <c r="Z117" s="57"/>
      <c r="AA117" s="58"/>
      <c r="AB117" s="58"/>
      <c r="AC117" s="58"/>
      <c r="AD117" s="58"/>
      <c r="AE117" s="57"/>
      <c r="AF117" s="58"/>
      <c r="AG117" s="58"/>
      <c r="AH117" s="58"/>
      <c r="AI117" s="58"/>
      <c r="AJ117" s="58"/>
      <c r="AK117" s="57"/>
      <c r="AL117" s="57"/>
    </row>
    <row r="118" spans="1:38" s="5" customFormat="1" ht="27.75" customHeight="1" x14ac:dyDescent="0.2">
      <c r="A118" s="144"/>
      <c r="B118" s="48" t="s">
        <v>119</v>
      </c>
      <c r="C118" s="58"/>
      <c r="D118" s="58"/>
      <c r="E118" s="58"/>
      <c r="F118" s="150">
        <f>F116</f>
        <v>0</v>
      </c>
      <c r="G118" s="58"/>
      <c r="H118" s="55"/>
      <c r="I118" s="58"/>
      <c r="J118" s="58"/>
      <c r="K118" s="58"/>
      <c r="L118" s="56">
        <f>L116</f>
        <v>3712.9749999999999</v>
      </c>
      <c r="M118" s="58"/>
      <c r="N118" s="58"/>
      <c r="O118" s="58"/>
      <c r="P118" s="58"/>
      <c r="Q118" s="58"/>
      <c r="R118" s="58"/>
      <c r="S118" s="57"/>
      <c r="T118" s="58"/>
      <c r="U118" s="58"/>
      <c r="V118" s="58"/>
      <c r="W118" s="58"/>
      <c r="X118" s="58"/>
      <c r="Y118" s="57"/>
      <c r="Z118" s="57"/>
      <c r="AA118" s="58"/>
      <c r="AB118" s="58"/>
      <c r="AC118" s="58"/>
      <c r="AD118" s="58"/>
      <c r="AE118" s="57"/>
      <c r="AF118" s="58"/>
      <c r="AG118" s="58"/>
      <c r="AH118" s="58"/>
      <c r="AI118" s="58"/>
      <c r="AJ118" s="58"/>
      <c r="AK118" s="57"/>
      <c r="AL118" s="57"/>
    </row>
    <row r="119" spans="1:38" s="5" customFormat="1" ht="36.75" customHeight="1" x14ac:dyDescent="0.2">
      <c r="A119" s="144"/>
      <c r="B119" s="25" t="s">
        <v>124</v>
      </c>
      <c r="C119" s="66">
        <f t="shared" ref="C119:Z119" si="11">C113</f>
        <v>0</v>
      </c>
      <c r="D119" s="66">
        <f t="shared" si="11"/>
        <v>0</v>
      </c>
      <c r="E119" s="66">
        <f t="shared" si="11"/>
        <v>0</v>
      </c>
      <c r="F119" s="67">
        <f>F113+F116</f>
        <v>210801.97977000001</v>
      </c>
      <c r="G119" s="55"/>
      <c r="H119" s="55">
        <f t="shared" si="11"/>
        <v>1042.28</v>
      </c>
      <c r="I119" s="58">
        <f t="shared" si="11"/>
        <v>0</v>
      </c>
      <c r="J119" s="58">
        <f t="shared" si="11"/>
        <v>0</v>
      </c>
      <c r="K119" s="58">
        <f t="shared" si="11"/>
        <v>0</v>
      </c>
      <c r="L119" s="59">
        <f t="shared" si="11"/>
        <v>0</v>
      </c>
      <c r="M119" s="58">
        <f t="shared" si="11"/>
        <v>0</v>
      </c>
      <c r="N119" s="58">
        <f t="shared" si="11"/>
        <v>0</v>
      </c>
      <c r="O119" s="58">
        <f t="shared" si="11"/>
        <v>0</v>
      </c>
      <c r="P119" s="58">
        <f t="shared" si="11"/>
        <v>0</v>
      </c>
      <c r="Q119" s="58">
        <f t="shared" si="11"/>
        <v>0</v>
      </c>
      <c r="R119" s="58">
        <f t="shared" si="11"/>
        <v>0</v>
      </c>
      <c r="S119" s="58">
        <f t="shared" si="11"/>
        <v>0</v>
      </c>
      <c r="T119" s="58">
        <f t="shared" si="11"/>
        <v>0</v>
      </c>
      <c r="U119" s="58">
        <f t="shared" si="11"/>
        <v>0</v>
      </c>
      <c r="V119" s="58">
        <f t="shared" si="11"/>
        <v>0</v>
      </c>
      <c r="W119" s="58">
        <f t="shared" si="11"/>
        <v>0</v>
      </c>
      <c r="X119" s="58">
        <f t="shared" si="11"/>
        <v>0</v>
      </c>
      <c r="Y119" s="58">
        <f t="shared" si="11"/>
        <v>0</v>
      </c>
      <c r="Z119" s="58">
        <f t="shared" si="11"/>
        <v>0</v>
      </c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</row>
    <row r="120" spans="1:38" s="5" customFormat="1" ht="33.75" customHeight="1" x14ac:dyDescent="0.2">
      <c r="A120" s="43"/>
      <c r="B120" s="25" t="s">
        <v>19</v>
      </c>
      <c r="C120" s="67">
        <f t="shared" ref="C120:K120" si="12">C26+C32+C44+C49+C54+C59+C64+C80+C90+C99+C111+C119</f>
        <v>284929.47739999997</v>
      </c>
      <c r="D120" s="56">
        <f t="shared" si="12"/>
        <v>8.7560000000000002</v>
      </c>
      <c r="E120" s="59">
        <f t="shared" si="12"/>
        <v>165</v>
      </c>
      <c r="F120" s="67">
        <f t="shared" si="12"/>
        <v>259504.70631000001</v>
      </c>
      <c r="G120" s="56">
        <f t="shared" si="12"/>
        <v>3.8559999999999999</v>
      </c>
      <c r="H120" s="56">
        <f t="shared" si="12"/>
        <v>1492.23</v>
      </c>
      <c r="I120" s="59">
        <f t="shared" si="12"/>
        <v>6750</v>
      </c>
      <c r="J120" s="67">
        <f t="shared" si="12"/>
        <v>0</v>
      </c>
      <c r="K120" s="67">
        <f t="shared" si="12"/>
        <v>0</v>
      </c>
      <c r="L120" s="56">
        <f>L118</f>
        <v>3712.9749999999999</v>
      </c>
      <c r="M120" s="67">
        <f t="shared" ref="M120:AL120" si="13">M26+M32+M44+M49+M54+M59+M64+M80+M90+M99+M111+M119</f>
        <v>0</v>
      </c>
      <c r="N120" s="67">
        <f t="shared" si="13"/>
        <v>0</v>
      </c>
      <c r="O120" s="67">
        <f t="shared" si="13"/>
        <v>0</v>
      </c>
      <c r="P120" s="67">
        <f t="shared" si="13"/>
        <v>0</v>
      </c>
      <c r="Q120" s="67">
        <f t="shared" si="13"/>
        <v>0</v>
      </c>
      <c r="R120" s="67">
        <f t="shared" si="13"/>
        <v>0</v>
      </c>
      <c r="S120" s="67">
        <f t="shared" si="13"/>
        <v>0</v>
      </c>
      <c r="T120" s="67">
        <f t="shared" si="13"/>
        <v>0</v>
      </c>
      <c r="U120" s="67">
        <f t="shared" si="13"/>
        <v>0</v>
      </c>
      <c r="V120" s="67">
        <f t="shared" si="13"/>
        <v>0</v>
      </c>
      <c r="W120" s="67">
        <f t="shared" si="13"/>
        <v>0</v>
      </c>
      <c r="X120" s="67">
        <f t="shared" si="13"/>
        <v>0</v>
      </c>
      <c r="Y120" s="67">
        <f t="shared" si="13"/>
        <v>0</v>
      </c>
      <c r="Z120" s="67">
        <f t="shared" si="13"/>
        <v>0</v>
      </c>
      <c r="AA120" s="67">
        <f t="shared" si="13"/>
        <v>0</v>
      </c>
      <c r="AB120" s="67">
        <f t="shared" si="13"/>
        <v>0</v>
      </c>
      <c r="AC120" s="67">
        <f t="shared" si="13"/>
        <v>0</v>
      </c>
      <c r="AD120" s="67">
        <f t="shared" si="13"/>
        <v>0</v>
      </c>
      <c r="AE120" s="67">
        <f t="shared" si="13"/>
        <v>0</v>
      </c>
      <c r="AF120" s="67">
        <f t="shared" si="13"/>
        <v>0</v>
      </c>
      <c r="AG120" s="67">
        <f t="shared" si="13"/>
        <v>0</v>
      </c>
      <c r="AH120" s="67">
        <f t="shared" si="13"/>
        <v>0</v>
      </c>
      <c r="AI120" s="67">
        <f t="shared" si="13"/>
        <v>0</v>
      </c>
      <c r="AJ120" s="67">
        <f t="shared" si="13"/>
        <v>0</v>
      </c>
      <c r="AK120" s="67">
        <f t="shared" si="13"/>
        <v>0</v>
      </c>
      <c r="AL120" s="67">
        <f t="shared" si="13"/>
        <v>0</v>
      </c>
    </row>
    <row r="121" spans="1:38" s="5" customFormat="1" ht="57" customHeight="1" x14ac:dyDescent="0.2">
      <c r="A121" s="43" t="s">
        <v>36</v>
      </c>
      <c r="B121" s="25" t="s">
        <v>97</v>
      </c>
      <c r="C121" s="49">
        <v>64660.009639999997</v>
      </c>
      <c r="D121" s="145"/>
      <c r="E121" s="145"/>
      <c r="F121" s="72">
        <f>14953.87764+3712.975</f>
        <v>18666.852640000001</v>
      </c>
      <c r="G121" s="145"/>
      <c r="H121" s="141"/>
      <c r="I121" s="23">
        <v>37000</v>
      </c>
      <c r="J121" s="145"/>
      <c r="K121" s="145"/>
      <c r="L121" s="70">
        <v>14787.025</v>
      </c>
      <c r="M121" s="145"/>
      <c r="N121" s="145"/>
      <c r="O121" s="23">
        <v>40000</v>
      </c>
      <c r="P121" s="145"/>
      <c r="Q121" s="145"/>
      <c r="R121" s="23">
        <v>75000</v>
      </c>
      <c r="S121" s="23"/>
      <c r="T121" s="23"/>
      <c r="U121" s="23">
        <v>40000</v>
      </c>
      <c r="V121" s="23"/>
      <c r="W121" s="23"/>
      <c r="X121" s="23">
        <v>75000</v>
      </c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</row>
    <row r="122" spans="1:38" s="5" customFormat="1" ht="222" customHeight="1" x14ac:dyDescent="0.2">
      <c r="A122" s="43" t="s">
        <v>67</v>
      </c>
      <c r="B122" s="25" t="s">
        <v>271</v>
      </c>
      <c r="C122" s="76">
        <v>1832.2738999999999</v>
      </c>
      <c r="D122" s="145"/>
      <c r="E122" s="145"/>
      <c r="F122" s="145"/>
      <c r="G122" s="145"/>
      <c r="H122" s="141"/>
      <c r="I122" s="145"/>
      <c r="J122" s="145"/>
      <c r="K122" s="145"/>
      <c r="L122" s="23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</row>
    <row r="123" spans="1:38" s="5" customFormat="1" ht="187.5" customHeight="1" x14ac:dyDescent="0.2">
      <c r="A123" s="43" t="s">
        <v>93</v>
      </c>
      <c r="B123" s="25" t="s">
        <v>325</v>
      </c>
      <c r="C123" s="45">
        <v>1458.6020000000001</v>
      </c>
      <c r="D123" s="145"/>
      <c r="E123" s="145"/>
      <c r="F123" s="145"/>
      <c r="G123" s="145"/>
      <c r="H123" s="141"/>
      <c r="I123" s="145"/>
      <c r="J123" s="145"/>
      <c r="K123" s="145"/>
      <c r="L123" s="23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</row>
    <row r="124" spans="1:38" s="5" customFormat="1" ht="62.25" hidden="1" customHeight="1" x14ac:dyDescent="0.2">
      <c r="A124" s="43" t="s">
        <v>137</v>
      </c>
      <c r="B124" s="77" t="s">
        <v>130</v>
      </c>
      <c r="C124" s="78">
        <v>2520</v>
      </c>
      <c r="D124" s="145"/>
      <c r="E124" s="145"/>
      <c r="F124" s="78"/>
      <c r="G124" s="145"/>
      <c r="H124" s="141"/>
      <c r="I124" s="145"/>
      <c r="J124" s="145"/>
      <c r="K124" s="145"/>
      <c r="L124" s="23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</row>
    <row r="125" spans="1:38" s="5" customFormat="1" ht="62.25" hidden="1" customHeight="1" x14ac:dyDescent="0.2">
      <c r="A125" s="43" t="s">
        <v>138</v>
      </c>
      <c r="B125" s="77" t="s">
        <v>131</v>
      </c>
      <c r="C125" s="79"/>
      <c r="D125" s="145"/>
      <c r="E125" s="145"/>
      <c r="F125" s="79">
        <v>2600</v>
      </c>
      <c r="G125" s="145"/>
      <c r="H125" s="141"/>
      <c r="I125" s="145"/>
      <c r="J125" s="145"/>
      <c r="K125" s="145"/>
      <c r="L125" s="23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</row>
    <row r="126" spans="1:38" s="5" customFormat="1" ht="62.25" hidden="1" customHeight="1" x14ac:dyDescent="0.2">
      <c r="A126" s="43" t="s">
        <v>139</v>
      </c>
      <c r="B126" s="77" t="s">
        <v>132</v>
      </c>
      <c r="C126" s="78">
        <v>2020</v>
      </c>
      <c r="D126" s="145"/>
      <c r="E126" s="145"/>
      <c r="F126" s="78"/>
      <c r="G126" s="145"/>
      <c r="H126" s="141"/>
      <c r="I126" s="145"/>
      <c r="J126" s="145"/>
      <c r="K126" s="145"/>
      <c r="L126" s="23"/>
      <c r="M126" s="145"/>
      <c r="N126" s="145"/>
      <c r="O126" s="145"/>
      <c r="P126" s="145"/>
      <c r="Q126" s="145"/>
      <c r="R126" s="145"/>
      <c r="S126" s="145"/>
      <c r="T126" s="145"/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</row>
    <row r="127" spans="1:38" s="5" customFormat="1" ht="62.25" hidden="1" customHeight="1" x14ac:dyDescent="0.2">
      <c r="A127" s="43" t="s">
        <v>140</v>
      </c>
      <c r="B127" s="77" t="s">
        <v>133</v>
      </c>
      <c r="C127" s="78">
        <v>1300</v>
      </c>
      <c r="D127" s="145"/>
      <c r="E127" s="145"/>
      <c r="F127" s="78"/>
      <c r="G127" s="145"/>
      <c r="H127" s="141"/>
      <c r="I127" s="145"/>
      <c r="J127" s="145"/>
      <c r="K127" s="145"/>
      <c r="L127" s="23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</row>
    <row r="128" spans="1:38" s="5" customFormat="1" ht="62.25" hidden="1" customHeight="1" x14ac:dyDescent="0.2">
      <c r="A128" s="43" t="s">
        <v>141</v>
      </c>
      <c r="B128" s="77" t="s">
        <v>134</v>
      </c>
      <c r="C128" s="78">
        <v>300</v>
      </c>
      <c r="D128" s="145"/>
      <c r="E128" s="145"/>
      <c r="F128" s="78"/>
      <c r="G128" s="145"/>
      <c r="H128" s="141"/>
      <c r="I128" s="145"/>
      <c r="J128" s="145"/>
      <c r="K128" s="145"/>
      <c r="L128" s="23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</row>
    <row r="129" spans="1:38" s="5" customFormat="1" ht="62.25" hidden="1" customHeight="1" x14ac:dyDescent="0.2">
      <c r="A129" s="43" t="s">
        <v>142</v>
      </c>
      <c r="B129" s="77" t="s">
        <v>135</v>
      </c>
      <c r="C129" s="78">
        <v>470</v>
      </c>
      <c r="D129" s="145"/>
      <c r="E129" s="145"/>
      <c r="F129" s="78"/>
      <c r="G129" s="145"/>
      <c r="H129" s="141"/>
      <c r="I129" s="145"/>
      <c r="J129" s="145"/>
      <c r="K129" s="145"/>
      <c r="L129" s="23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</row>
    <row r="130" spans="1:38" s="5" customFormat="1" ht="62.25" hidden="1" customHeight="1" x14ac:dyDescent="0.2">
      <c r="A130" s="43" t="s">
        <v>143</v>
      </c>
      <c r="B130" s="77" t="s">
        <v>136</v>
      </c>
      <c r="C130" s="78">
        <v>2520</v>
      </c>
      <c r="D130" s="145"/>
      <c r="E130" s="145"/>
      <c r="F130" s="78"/>
      <c r="G130" s="145"/>
      <c r="H130" s="141"/>
      <c r="I130" s="145"/>
      <c r="J130" s="145"/>
      <c r="K130" s="145"/>
      <c r="L130" s="23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</row>
    <row r="131" spans="1:38" s="5" customFormat="1" ht="165.75" customHeight="1" x14ac:dyDescent="0.2">
      <c r="A131" s="43" t="s">
        <v>68</v>
      </c>
      <c r="B131" s="80" t="s">
        <v>158</v>
      </c>
      <c r="C131" s="81">
        <v>1300</v>
      </c>
      <c r="D131" s="145"/>
      <c r="E131" s="145"/>
      <c r="F131" s="78"/>
      <c r="G131" s="145"/>
      <c r="H131" s="141"/>
      <c r="I131" s="82">
        <v>2500</v>
      </c>
      <c r="J131" s="145"/>
      <c r="K131" s="145"/>
      <c r="L131" s="23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</row>
    <row r="132" spans="1:38" s="5" customFormat="1" ht="239.25" customHeight="1" x14ac:dyDescent="0.2">
      <c r="A132" s="43" t="s">
        <v>100</v>
      </c>
      <c r="B132" s="25" t="s">
        <v>207</v>
      </c>
      <c r="C132" s="81">
        <v>500</v>
      </c>
      <c r="D132" s="145"/>
      <c r="E132" s="145"/>
      <c r="F132" s="78"/>
      <c r="G132" s="145"/>
      <c r="H132" s="141"/>
      <c r="I132" s="82">
        <v>2000</v>
      </c>
      <c r="J132" s="145"/>
      <c r="K132" s="145"/>
      <c r="L132" s="23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</row>
    <row r="133" spans="1:38" s="5" customFormat="1" ht="210" customHeight="1" x14ac:dyDescent="0.2">
      <c r="A133" s="43" t="s">
        <v>69</v>
      </c>
      <c r="B133" s="83" t="s">
        <v>326</v>
      </c>
      <c r="C133" s="81">
        <v>200</v>
      </c>
      <c r="D133" s="145"/>
      <c r="E133" s="145"/>
      <c r="F133" s="78"/>
      <c r="G133" s="145"/>
      <c r="H133" s="141"/>
      <c r="I133" s="82">
        <v>1000</v>
      </c>
      <c r="J133" s="145"/>
      <c r="K133" s="145"/>
      <c r="L133" s="23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</row>
    <row r="134" spans="1:38" s="5" customFormat="1" ht="152.25" customHeight="1" x14ac:dyDescent="0.2">
      <c r="A134" s="43" t="s">
        <v>70</v>
      </c>
      <c r="B134" s="44" t="s">
        <v>160</v>
      </c>
      <c r="C134" s="81">
        <v>200</v>
      </c>
      <c r="D134" s="169"/>
      <c r="E134" s="169"/>
      <c r="F134" s="78"/>
      <c r="G134" s="169"/>
      <c r="H134" s="168"/>
      <c r="I134" s="82">
        <v>1000</v>
      </c>
      <c r="J134" s="169"/>
      <c r="K134" s="169"/>
      <c r="L134" s="23"/>
      <c r="M134" s="169"/>
      <c r="N134" s="169"/>
      <c r="O134" s="169"/>
      <c r="P134" s="169"/>
      <c r="Q134" s="169"/>
      <c r="R134" s="169"/>
      <c r="S134" s="169"/>
      <c r="T134" s="169"/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69"/>
      <c r="AI134" s="169"/>
      <c r="AJ134" s="169"/>
      <c r="AK134" s="169"/>
      <c r="AL134" s="169"/>
    </row>
    <row r="135" spans="1:38" s="5" customFormat="1" ht="171.75" hidden="1" customHeight="1" x14ac:dyDescent="0.2">
      <c r="A135" s="139" t="s">
        <v>159</v>
      </c>
      <c r="B135" s="29" t="s">
        <v>164</v>
      </c>
      <c r="C135" s="82"/>
      <c r="D135" s="23"/>
      <c r="E135" s="23"/>
      <c r="F135" s="84"/>
      <c r="G135" s="23"/>
      <c r="H135" s="23"/>
      <c r="I135" s="23"/>
      <c r="J135" s="145"/>
      <c r="K135" s="145"/>
      <c r="L135" s="23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</row>
    <row r="136" spans="1:38" s="5" customFormat="1" ht="155.25" customHeight="1" x14ac:dyDescent="0.2">
      <c r="A136" s="157" t="s">
        <v>281</v>
      </c>
      <c r="B136" s="48" t="s">
        <v>223</v>
      </c>
      <c r="C136" s="81">
        <v>800</v>
      </c>
      <c r="D136" s="23"/>
      <c r="E136" s="23"/>
      <c r="F136" s="84"/>
      <c r="G136" s="23"/>
      <c r="H136" s="129"/>
      <c r="I136" s="23">
        <v>1400</v>
      </c>
      <c r="J136" s="145"/>
      <c r="K136" s="145"/>
      <c r="L136" s="23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</row>
    <row r="137" spans="1:38" s="5" customFormat="1" ht="171.75" customHeight="1" x14ac:dyDescent="0.2">
      <c r="A137" s="157" t="s">
        <v>120</v>
      </c>
      <c r="B137" s="48" t="s">
        <v>224</v>
      </c>
      <c r="C137" s="81"/>
      <c r="D137" s="23"/>
      <c r="E137" s="23"/>
      <c r="F137" s="23">
        <v>1350</v>
      </c>
      <c r="G137" s="23"/>
      <c r="H137" s="129"/>
      <c r="I137" s="23"/>
      <c r="J137" s="145"/>
      <c r="K137" s="145"/>
      <c r="L137" s="23">
        <v>1150</v>
      </c>
      <c r="M137" s="145"/>
      <c r="N137" s="145"/>
      <c r="O137" s="145"/>
      <c r="P137" s="145"/>
      <c r="Q137" s="145"/>
      <c r="R137" s="145"/>
      <c r="S137" s="145"/>
      <c r="T137" s="145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</row>
    <row r="138" spans="1:38" s="5" customFormat="1" ht="195.75" customHeight="1" x14ac:dyDescent="0.2">
      <c r="A138" s="157" t="s">
        <v>121</v>
      </c>
      <c r="B138" s="48" t="s">
        <v>233</v>
      </c>
      <c r="C138" s="81"/>
      <c r="D138" s="23"/>
      <c r="E138" s="23"/>
      <c r="F138" s="23">
        <v>1350</v>
      </c>
      <c r="G138" s="23"/>
      <c r="H138" s="129"/>
      <c r="I138" s="23"/>
      <c r="J138" s="145"/>
      <c r="K138" s="145"/>
      <c r="L138" s="23">
        <v>850</v>
      </c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</row>
    <row r="139" spans="1:38" s="5" customFormat="1" ht="192.75" customHeight="1" x14ac:dyDescent="0.2">
      <c r="A139" s="157" t="s">
        <v>282</v>
      </c>
      <c r="B139" s="48" t="s">
        <v>234</v>
      </c>
      <c r="C139" s="81">
        <v>1100</v>
      </c>
      <c r="D139" s="23"/>
      <c r="E139" s="23"/>
      <c r="F139" s="84"/>
      <c r="G139" s="23"/>
      <c r="H139" s="129"/>
      <c r="I139" s="23">
        <v>2600</v>
      </c>
      <c r="J139" s="145"/>
      <c r="K139" s="145"/>
      <c r="L139" s="23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</row>
    <row r="140" spans="1:38" s="5" customFormat="1" ht="218.25" customHeight="1" x14ac:dyDescent="0.2">
      <c r="A140" s="157" t="s">
        <v>283</v>
      </c>
      <c r="B140" s="48" t="s">
        <v>226</v>
      </c>
      <c r="C140" s="81">
        <v>2000</v>
      </c>
      <c r="D140" s="23"/>
      <c r="E140" s="23"/>
      <c r="F140" s="84"/>
      <c r="G140" s="23"/>
      <c r="H140" s="129"/>
      <c r="I140" s="23">
        <v>1000</v>
      </c>
      <c r="J140" s="145"/>
      <c r="K140" s="145"/>
      <c r="L140" s="23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</row>
    <row r="141" spans="1:38" s="5" customFormat="1" ht="219.75" customHeight="1" x14ac:dyDescent="0.2">
      <c r="A141" s="157" t="s">
        <v>284</v>
      </c>
      <c r="B141" s="48" t="s">
        <v>327</v>
      </c>
      <c r="C141" s="81">
        <v>800</v>
      </c>
      <c r="D141" s="23"/>
      <c r="E141" s="23"/>
      <c r="F141" s="84"/>
      <c r="G141" s="23"/>
      <c r="H141" s="129"/>
      <c r="I141" s="23">
        <v>800</v>
      </c>
      <c r="J141" s="145"/>
      <c r="K141" s="145"/>
      <c r="L141" s="23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</row>
    <row r="142" spans="1:38" s="5" customFormat="1" ht="128.25" customHeight="1" x14ac:dyDescent="0.2">
      <c r="A142" s="178" t="s">
        <v>333</v>
      </c>
      <c r="B142" s="48" t="s">
        <v>262</v>
      </c>
      <c r="C142" s="81">
        <v>2000</v>
      </c>
      <c r="D142" s="23"/>
      <c r="E142" s="23"/>
      <c r="F142" s="84"/>
      <c r="G142" s="23"/>
      <c r="H142" s="129"/>
      <c r="I142" s="23">
        <v>1700</v>
      </c>
      <c r="J142" s="145"/>
      <c r="K142" s="145"/>
      <c r="L142" s="23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</row>
    <row r="143" spans="1:38" s="5" customFormat="1" ht="239.25" customHeight="1" x14ac:dyDescent="0.2">
      <c r="A143" s="43" t="s">
        <v>285</v>
      </c>
      <c r="B143" s="48" t="s">
        <v>263</v>
      </c>
      <c r="C143" s="81">
        <v>600</v>
      </c>
      <c r="D143" s="23"/>
      <c r="E143" s="23"/>
      <c r="F143" s="84"/>
      <c r="G143" s="23"/>
      <c r="H143" s="129"/>
      <c r="I143" s="23">
        <v>800</v>
      </c>
      <c r="J143" s="145"/>
      <c r="K143" s="145"/>
      <c r="L143" s="23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</row>
    <row r="144" spans="1:38" s="5" customFormat="1" ht="122.25" customHeight="1" x14ac:dyDescent="0.2">
      <c r="A144" s="178" t="s">
        <v>286</v>
      </c>
      <c r="B144" s="48" t="s">
        <v>227</v>
      </c>
      <c r="C144" s="81">
        <v>1000</v>
      </c>
      <c r="D144" s="23"/>
      <c r="E144" s="23"/>
      <c r="F144" s="84"/>
      <c r="G144" s="23"/>
      <c r="H144" s="129"/>
      <c r="I144" s="23">
        <v>2000</v>
      </c>
      <c r="J144" s="145"/>
      <c r="K144" s="145"/>
      <c r="L144" s="23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</row>
    <row r="145" spans="1:38" s="5" customFormat="1" ht="121.5" customHeight="1" x14ac:dyDescent="0.2">
      <c r="A145" s="178" t="s">
        <v>287</v>
      </c>
      <c r="B145" s="48" t="s">
        <v>235</v>
      </c>
      <c r="C145" s="81">
        <v>1000</v>
      </c>
      <c r="D145" s="23"/>
      <c r="E145" s="23"/>
      <c r="F145" s="84"/>
      <c r="G145" s="23"/>
      <c r="H145" s="129"/>
      <c r="I145" s="23">
        <v>1500</v>
      </c>
      <c r="J145" s="145"/>
      <c r="K145" s="145"/>
      <c r="L145" s="23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</row>
    <row r="146" spans="1:38" s="5" customFormat="1" ht="173.25" customHeight="1" x14ac:dyDescent="0.2">
      <c r="A146" s="178" t="s">
        <v>37</v>
      </c>
      <c r="B146" s="44" t="s">
        <v>112</v>
      </c>
      <c r="C146" s="143"/>
      <c r="D146" s="145"/>
      <c r="E146" s="145"/>
      <c r="F146" s="46"/>
      <c r="G146" s="145"/>
      <c r="H146" s="141"/>
      <c r="I146" s="23"/>
      <c r="J146" s="145"/>
      <c r="K146" s="145"/>
      <c r="L146" s="23"/>
      <c r="M146" s="145"/>
      <c r="N146" s="145"/>
      <c r="O146" s="145"/>
      <c r="P146" s="145"/>
      <c r="Q146" s="145"/>
      <c r="R146" s="23"/>
      <c r="S146" s="23"/>
      <c r="T146" s="23"/>
      <c r="U146" s="23"/>
      <c r="V146" s="23"/>
      <c r="W146" s="23"/>
      <c r="X146" s="23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</row>
    <row r="147" spans="1:38" s="5" customFormat="1" ht="75" customHeight="1" x14ac:dyDescent="0.2">
      <c r="A147" s="179"/>
      <c r="B147" s="44" t="s">
        <v>154</v>
      </c>
      <c r="C147" s="143"/>
      <c r="D147" s="145"/>
      <c r="E147" s="145"/>
      <c r="F147" s="46"/>
      <c r="G147" s="145"/>
      <c r="H147" s="141"/>
      <c r="I147" s="23"/>
      <c r="J147" s="145"/>
      <c r="K147" s="145"/>
      <c r="L147" s="23"/>
      <c r="M147" s="145"/>
      <c r="N147" s="145"/>
      <c r="O147" s="120">
        <v>39233.102599999998</v>
      </c>
      <c r="P147" s="145"/>
      <c r="Q147" s="145"/>
      <c r="R147" s="30">
        <v>28557.1</v>
      </c>
      <c r="S147" s="145"/>
      <c r="T147" s="145"/>
      <c r="U147" s="120">
        <v>54295.547400000003</v>
      </c>
      <c r="V147" s="27"/>
      <c r="W147" s="27"/>
      <c r="X147" s="120">
        <v>34386.522599999997</v>
      </c>
      <c r="Y147" s="145"/>
      <c r="Z147" s="145"/>
      <c r="AA147" s="23">
        <v>100000</v>
      </c>
      <c r="AB147" s="145"/>
      <c r="AC147" s="145"/>
      <c r="AD147" s="23">
        <v>1536367</v>
      </c>
      <c r="AE147" s="145"/>
      <c r="AF147" s="145"/>
      <c r="AG147" s="23">
        <v>90000</v>
      </c>
      <c r="AH147" s="145"/>
      <c r="AI147" s="145"/>
      <c r="AJ147" s="23">
        <v>1546367</v>
      </c>
      <c r="AK147" s="145"/>
      <c r="AL147" s="145"/>
    </row>
    <row r="148" spans="1:38" s="5" customFormat="1" ht="75" customHeight="1" x14ac:dyDescent="0.2">
      <c r="A148" s="140"/>
      <c r="B148" s="44" t="s">
        <v>155</v>
      </c>
      <c r="C148" s="145"/>
      <c r="D148" s="145"/>
      <c r="E148" s="145"/>
      <c r="F148" s="23"/>
      <c r="G148" s="145"/>
      <c r="H148" s="145"/>
      <c r="I148" s="23"/>
      <c r="J148" s="145"/>
      <c r="K148" s="145"/>
      <c r="L148" s="23"/>
      <c r="M148" s="145"/>
      <c r="N148" s="145"/>
      <c r="O148" s="70">
        <v>392331.02600000001</v>
      </c>
      <c r="P148" s="145"/>
      <c r="Q148" s="145"/>
      <c r="R148" s="23">
        <v>285571</v>
      </c>
      <c r="S148" s="145"/>
      <c r="T148" s="145"/>
      <c r="U148" s="70">
        <v>542955.47400000005</v>
      </c>
      <c r="V148" s="145"/>
      <c r="W148" s="145"/>
      <c r="X148" s="70">
        <v>343865.22600000002</v>
      </c>
      <c r="Y148" s="145"/>
      <c r="Z148" s="145"/>
      <c r="AA148" s="23">
        <v>1550000</v>
      </c>
      <c r="AB148" s="145"/>
      <c r="AC148" s="145"/>
      <c r="AD148" s="23">
        <f>3549900-AA148</f>
        <v>1999900</v>
      </c>
      <c r="AE148" s="145"/>
      <c r="AF148" s="145"/>
      <c r="AG148" s="23">
        <v>250000</v>
      </c>
      <c r="AH148" s="145"/>
      <c r="AI148" s="145"/>
      <c r="AJ148" s="23">
        <f>680000-AG148</f>
        <v>430000</v>
      </c>
      <c r="AK148" s="145"/>
      <c r="AL148" s="145"/>
    </row>
    <row r="149" spans="1:38" s="5" customFormat="1" ht="28.5" customHeight="1" x14ac:dyDescent="0.2">
      <c r="A149" s="139"/>
      <c r="B149" s="44" t="s">
        <v>202</v>
      </c>
      <c r="C149" s="67">
        <f>C120+C121</f>
        <v>349589.48703999998</v>
      </c>
      <c r="D149" s="66">
        <f>D120+D121+D146</f>
        <v>8.7560000000000002</v>
      </c>
      <c r="E149" s="58">
        <f>E120+E121+E146</f>
        <v>165</v>
      </c>
      <c r="F149" s="67">
        <f>F120+F121</f>
        <v>278171.55895000004</v>
      </c>
      <c r="G149" s="66">
        <f>G120+G121+G146</f>
        <v>3.8559999999999999</v>
      </c>
      <c r="H149" s="55">
        <f>H120+H121+H146</f>
        <v>1492.23</v>
      </c>
      <c r="I149" s="59">
        <f>I120+I121+I146+I147</f>
        <v>43750</v>
      </c>
      <c r="J149" s="58"/>
      <c r="K149" s="58"/>
      <c r="L149" s="59">
        <f>L120+L121+L146+L147</f>
        <v>18500</v>
      </c>
      <c r="M149" s="58"/>
      <c r="N149" s="58"/>
      <c r="O149" s="73">
        <f>O120+O121+O146+O147+O148</f>
        <v>471564.1286</v>
      </c>
      <c r="P149" s="55"/>
      <c r="Q149" s="57"/>
      <c r="R149" s="69">
        <f>R120+R121+R146+R147+R148</f>
        <v>389128.1</v>
      </c>
      <c r="S149" s="57"/>
      <c r="T149" s="55"/>
      <c r="U149" s="73">
        <f>U120+U121+U146+U147+U148</f>
        <v>637251.02140000009</v>
      </c>
      <c r="V149" s="58"/>
      <c r="W149" s="57"/>
      <c r="X149" s="73">
        <f>X120+X121+X146+X147+X148</f>
        <v>453251.74860000005</v>
      </c>
      <c r="Y149" s="57"/>
      <c r="Z149" s="55"/>
      <c r="AA149" s="59">
        <f>AA120+AA121+AA146+AA147+AA148</f>
        <v>1650000</v>
      </c>
      <c r="AB149" s="58"/>
      <c r="AC149" s="55"/>
      <c r="AD149" s="59">
        <f>AD120+AD121+AD146+AD147+AD148</f>
        <v>3536267</v>
      </c>
      <c r="AE149" s="58"/>
      <c r="AF149" s="55"/>
      <c r="AG149" s="59">
        <f>AG120+AG121+AG146+AG147+AG148</f>
        <v>340000</v>
      </c>
      <c r="AH149" s="59"/>
      <c r="AI149" s="59"/>
      <c r="AJ149" s="59">
        <f>AJ120+AJ121+AJ146+AJ147+AJ148</f>
        <v>1976367</v>
      </c>
      <c r="AK149" s="58"/>
      <c r="AL149" s="55"/>
    </row>
    <row r="150" spans="1:38" s="5" customFormat="1" ht="30" customHeight="1" x14ac:dyDescent="0.2">
      <c r="A150" s="140"/>
      <c r="B150" s="44" t="s">
        <v>117</v>
      </c>
      <c r="C150" s="58"/>
      <c r="D150" s="66"/>
      <c r="E150" s="55"/>
      <c r="F150" s="73"/>
      <c r="G150" s="55"/>
      <c r="H150" s="85"/>
      <c r="I150" s="62"/>
      <c r="J150" s="55"/>
      <c r="K150" s="57"/>
      <c r="L150" s="59"/>
      <c r="M150" s="57"/>
      <c r="N150" s="55"/>
      <c r="O150" s="58"/>
      <c r="P150" s="55"/>
      <c r="Q150" s="57"/>
      <c r="R150" s="59"/>
      <c r="S150" s="57"/>
      <c r="T150" s="55"/>
      <c r="U150" s="59"/>
      <c r="V150" s="58"/>
      <c r="W150" s="57"/>
      <c r="X150" s="59"/>
      <c r="Y150" s="58"/>
      <c r="Z150" s="55"/>
      <c r="AA150" s="59"/>
      <c r="AB150" s="55"/>
      <c r="AC150" s="57"/>
      <c r="AD150" s="59"/>
      <c r="AE150" s="57"/>
      <c r="AF150" s="55"/>
      <c r="AG150" s="59"/>
      <c r="AH150" s="58"/>
      <c r="AI150" s="57"/>
      <c r="AJ150" s="59"/>
      <c r="AK150" s="58"/>
      <c r="AL150" s="55"/>
    </row>
    <row r="151" spans="1:38" s="5" customFormat="1" ht="33.75" customHeight="1" x14ac:dyDescent="0.2">
      <c r="A151" s="86"/>
      <c r="B151" s="44" t="s">
        <v>119</v>
      </c>
      <c r="C151" s="49">
        <f>C13+C23+C36+C48+C58+C77+C87+C94+C121+C84+C18+C41+C68</f>
        <v>349589.48703999998</v>
      </c>
      <c r="D151" s="145"/>
      <c r="E151" s="145"/>
      <c r="F151" s="72">
        <f>F63+F71+F74+F110+F121+F115+F104+F107+F30+F118</f>
        <v>278171.55895000004</v>
      </c>
      <c r="G151" s="145"/>
      <c r="H151" s="141"/>
      <c r="I151" s="23">
        <f>I149</f>
        <v>43750</v>
      </c>
      <c r="J151" s="145"/>
      <c r="K151" s="145"/>
      <c r="L151" s="23">
        <f>L149</f>
        <v>18500</v>
      </c>
      <c r="M151" s="145"/>
      <c r="N151" s="145"/>
      <c r="O151" s="120">
        <f>O147+O121</f>
        <v>79233.102599999998</v>
      </c>
      <c r="P151" s="23"/>
      <c r="Q151" s="23"/>
      <c r="R151" s="30">
        <f>R147+R121</f>
        <v>103557.1</v>
      </c>
      <c r="S151" s="145"/>
      <c r="T151" s="145"/>
      <c r="U151" s="120">
        <f>U147+U121</f>
        <v>94295.54740000001</v>
      </c>
      <c r="V151" s="145"/>
      <c r="W151" s="145"/>
      <c r="X151" s="120">
        <f>X147+X121</f>
        <v>109386.5226</v>
      </c>
      <c r="Y151" s="145"/>
      <c r="Z151" s="145"/>
      <c r="AA151" s="23">
        <f>AA147</f>
        <v>100000</v>
      </c>
      <c r="AB151" s="28"/>
      <c r="AC151" s="28"/>
      <c r="AD151" s="23">
        <f>AD147</f>
        <v>1536367</v>
      </c>
      <c r="AE151" s="28"/>
      <c r="AF151" s="28"/>
      <c r="AG151" s="23">
        <f>AG147</f>
        <v>90000</v>
      </c>
      <c r="AH151" s="28"/>
      <c r="AI151" s="28"/>
      <c r="AJ151" s="23">
        <f>AJ147</f>
        <v>1546367</v>
      </c>
      <c r="AK151" s="28"/>
      <c r="AL151" s="28"/>
    </row>
    <row r="152" spans="1:38" ht="25.5" customHeight="1" x14ac:dyDescent="0.2">
      <c r="A152" s="86"/>
      <c r="B152" s="44" t="s">
        <v>116</v>
      </c>
      <c r="C152" s="49"/>
      <c r="D152" s="145"/>
      <c r="E152" s="145"/>
      <c r="F152" s="120"/>
      <c r="G152" s="145"/>
      <c r="H152" s="141"/>
      <c r="I152" s="23"/>
      <c r="J152" s="145"/>
      <c r="K152" s="145"/>
      <c r="L152" s="23"/>
      <c r="M152" s="145"/>
      <c r="N152" s="145"/>
      <c r="O152" s="23"/>
      <c r="P152" s="23"/>
      <c r="Q152" s="23"/>
      <c r="R152" s="27"/>
      <c r="S152" s="145"/>
      <c r="T152" s="145"/>
      <c r="U152" s="70"/>
      <c r="V152" s="145"/>
      <c r="W152" s="145"/>
      <c r="X152" s="23"/>
      <c r="Y152" s="145"/>
      <c r="Z152" s="145"/>
      <c r="AA152" s="23"/>
      <c r="AB152" s="145"/>
      <c r="AC152" s="145"/>
      <c r="AD152" s="23"/>
      <c r="AE152" s="145"/>
      <c r="AF152" s="145"/>
      <c r="AG152" s="23"/>
      <c r="AH152" s="145"/>
      <c r="AI152" s="145"/>
      <c r="AJ152" s="23"/>
      <c r="AK152" s="145"/>
      <c r="AL152" s="145"/>
    </row>
    <row r="153" spans="1:38" ht="80.25" customHeight="1" x14ac:dyDescent="0.2">
      <c r="A153" s="86"/>
      <c r="B153" s="44" t="s">
        <v>168</v>
      </c>
      <c r="C153" s="49">
        <f>C151</f>
        <v>349589.48703999998</v>
      </c>
      <c r="D153" s="145"/>
      <c r="E153" s="145"/>
      <c r="F153" s="72">
        <f>F151</f>
        <v>278171.55895000004</v>
      </c>
      <c r="G153" s="145"/>
      <c r="H153" s="141"/>
      <c r="I153" s="23">
        <f>I151</f>
        <v>43750</v>
      </c>
      <c r="J153" s="145"/>
      <c r="K153" s="145"/>
      <c r="L153" s="23">
        <f>L151</f>
        <v>18500</v>
      </c>
      <c r="M153" s="145"/>
      <c r="N153" s="145"/>
      <c r="O153" s="120">
        <f>O151</f>
        <v>79233.102599999998</v>
      </c>
      <c r="P153" s="23"/>
      <c r="Q153" s="23"/>
      <c r="R153" s="30">
        <f>R151</f>
        <v>103557.1</v>
      </c>
      <c r="S153" s="145"/>
      <c r="T153" s="145"/>
      <c r="U153" s="120">
        <f>U151</f>
        <v>94295.54740000001</v>
      </c>
      <c r="V153" s="145"/>
      <c r="W153" s="145"/>
      <c r="X153" s="120">
        <f>X151</f>
        <v>109386.5226</v>
      </c>
      <c r="Y153" s="145"/>
      <c r="Z153" s="145"/>
      <c r="AA153" s="23">
        <f>AA151</f>
        <v>100000</v>
      </c>
      <c r="AB153" s="145"/>
      <c r="AC153" s="145"/>
      <c r="AD153" s="23">
        <f>AD151</f>
        <v>1536367</v>
      </c>
      <c r="AE153" s="145"/>
      <c r="AF153" s="145"/>
      <c r="AG153" s="23">
        <f>AG151</f>
        <v>90000</v>
      </c>
      <c r="AH153" s="145"/>
      <c r="AI153" s="145"/>
      <c r="AJ153" s="23">
        <f>AJ151</f>
        <v>1546367</v>
      </c>
      <c r="AK153" s="145"/>
      <c r="AL153" s="145"/>
    </row>
    <row r="154" spans="1:38" ht="15" hidden="1" customHeight="1" x14ac:dyDescent="0.2">
      <c r="A154" s="86"/>
      <c r="B154" s="88" t="s">
        <v>118</v>
      </c>
      <c r="C154" s="89" t="e">
        <f>#REF!++#REF!+#REF!+#REF!+#REF!+C48+#REF!+#REF!+#REF!+#REF!+#REF!+#REF!+#REF!+#REF!+#REF!+#REF!+#REF!+#REF!+#REF!</f>
        <v>#REF!</v>
      </c>
      <c r="D154" s="32"/>
      <c r="E154" s="32"/>
      <c r="F154" s="90"/>
      <c r="G154" s="32"/>
      <c r="H154" s="32"/>
      <c r="I154" s="91"/>
      <c r="J154" s="32"/>
      <c r="K154" s="32"/>
      <c r="L154" s="92"/>
      <c r="M154" s="32"/>
      <c r="N154" s="32"/>
      <c r="O154" s="92"/>
      <c r="P154" s="32"/>
      <c r="Q154" s="32"/>
      <c r="R154" s="92"/>
      <c r="S154" s="32"/>
      <c r="T154" s="32"/>
      <c r="U154" s="125"/>
      <c r="V154" s="32"/>
      <c r="W154" s="32"/>
      <c r="X154" s="92"/>
      <c r="Y154" s="32"/>
      <c r="Z154" s="32"/>
      <c r="AA154" s="92"/>
      <c r="AB154" s="32"/>
      <c r="AC154" s="32"/>
      <c r="AD154" s="92"/>
      <c r="AE154" s="32"/>
      <c r="AF154" s="32"/>
      <c r="AG154" s="92"/>
      <c r="AH154" s="32"/>
      <c r="AI154" s="32"/>
      <c r="AJ154" s="91"/>
      <c r="AK154" s="32"/>
      <c r="AL154" s="32"/>
    </row>
    <row r="155" spans="1:38" ht="12" hidden="1" customHeight="1" x14ac:dyDescent="0.2">
      <c r="A155" s="86"/>
      <c r="B155" s="93"/>
      <c r="C155" s="94"/>
      <c r="D155" s="95"/>
      <c r="E155" s="95"/>
      <c r="F155" s="95"/>
      <c r="G155" s="95"/>
      <c r="H155" s="95"/>
      <c r="I155" s="95"/>
      <c r="J155" s="95"/>
      <c r="K155" s="95"/>
      <c r="L155" s="96"/>
      <c r="M155" s="95"/>
      <c r="N155" s="95"/>
      <c r="O155" s="96"/>
      <c r="P155" s="95"/>
      <c r="Q155" s="95"/>
      <c r="R155" s="96"/>
      <c r="S155" s="95"/>
      <c r="T155" s="95"/>
      <c r="U155" s="175"/>
      <c r="V155" s="95"/>
      <c r="W155" s="95"/>
      <c r="X155" s="96"/>
      <c r="Y155" s="95"/>
      <c r="Z155" s="95"/>
      <c r="AA155" s="96"/>
      <c r="AB155" s="95"/>
      <c r="AC155" s="95"/>
      <c r="AD155" s="96"/>
      <c r="AE155" s="95"/>
      <c r="AF155" s="95"/>
      <c r="AG155" s="96"/>
      <c r="AH155" s="95"/>
      <c r="AI155" s="95"/>
      <c r="AJ155" s="95"/>
      <c r="AK155" s="95"/>
      <c r="AL155" s="95"/>
    </row>
    <row r="156" spans="1:38" ht="12" hidden="1" customHeight="1" x14ac:dyDescent="0.2">
      <c r="A156" s="86"/>
      <c r="B156" s="93"/>
      <c r="C156" s="94">
        <v>302400</v>
      </c>
      <c r="D156" s="95"/>
      <c r="E156" s="95"/>
      <c r="F156" s="97">
        <v>335368.59247999999</v>
      </c>
      <c r="G156" s="95"/>
      <c r="H156" s="95"/>
      <c r="I156" s="97">
        <v>318569.35109000001</v>
      </c>
      <c r="J156" s="95"/>
      <c r="K156" s="95"/>
      <c r="L156" s="96">
        <v>302961.15678999998</v>
      </c>
      <c r="M156" s="95"/>
      <c r="N156" s="95"/>
      <c r="O156" s="96"/>
      <c r="P156" s="95"/>
      <c r="Q156" s="95"/>
      <c r="R156" s="96"/>
      <c r="S156" s="95"/>
      <c r="T156" s="95"/>
      <c r="U156" s="175"/>
      <c r="V156" s="95"/>
      <c r="W156" s="95"/>
      <c r="X156" s="96"/>
      <c r="Y156" s="95"/>
      <c r="Z156" s="95"/>
      <c r="AA156" s="96"/>
      <c r="AB156" s="95"/>
      <c r="AC156" s="95"/>
      <c r="AD156" s="96"/>
      <c r="AE156" s="95"/>
      <c r="AF156" s="95"/>
      <c r="AG156" s="96"/>
      <c r="AH156" s="95"/>
      <c r="AI156" s="95"/>
      <c r="AJ156" s="95"/>
      <c r="AK156" s="95"/>
      <c r="AL156" s="95"/>
    </row>
    <row r="157" spans="1:38" ht="12" hidden="1" customHeight="1" x14ac:dyDescent="0.2">
      <c r="A157" s="86"/>
      <c r="B157" s="93"/>
      <c r="C157" s="94"/>
      <c r="D157" s="95"/>
      <c r="E157" s="95"/>
      <c r="F157" s="95"/>
      <c r="G157" s="95"/>
      <c r="H157" s="95"/>
      <c r="I157" s="95"/>
      <c r="J157" s="95"/>
      <c r="K157" s="95"/>
      <c r="L157" s="96"/>
      <c r="M157" s="95"/>
      <c r="N157" s="95"/>
      <c r="O157" s="96"/>
      <c r="P157" s="95"/>
      <c r="Q157" s="95"/>
      <c r="R157" s="96"/>
      <c r="S157" s="95"/>
      <c r="T157" s="95"/>
      <c r="U157" s="175"/>
      <c r="V157" s="95"/>
      <c r="W157" s="95"/>
      <c r="X157" s="96"/>
      <c r="Y157" s="95"/>
      <c r="Z157" s="95"/>
      <c r="AA157" s="96"/>
      <c r="AB157" s="95"/>
      <c r="AC157" s="95"/>
      <c r="AD157" s="96"/>
      <c r="AE157" s="95"/>
      <c r="AF157" s="95"/>
      <c r="AG157" s="96"/>
      <c r="AH157" s="95"/>
      <c r="AI157" s="95"/>
      <c r="AJ157" s="95"/>
      <c r="AK157" s="95"/>
      <c r="AL157" s="95"/>
    </row>
    <row r="158" spans="1:38" ht="12" hidden="1" customHeight="1" x14ac:dyDescent="0.2">
      <c r="A158" s="86"/>
      <c r="B158" s="93"/>
      <c r="C158" s="94"/>
      <c r="D158" s="95"/>
      <c r="E158" s="95"/>
      <c r="F158" s="95"/>
      <c r="G158" s="95"/>
      <c r="H158" s="95"/>
      <c r="I158" s="95"/>
      <c r="J158" s="95"/>
      <c r="K158" s="95"/>
      <c r="L158" s="96"/>
      <c r="M158" s="95"/>
      <c r="N158" s="95"/>
      <c r="O158" s="96"/>
      <c r="P158" s="95"/>
      <c r="Q158" s="95"/>
      <c r="R158" s="96"/>
      <c r="S158" s="95"/>
      <c r="T158" s="95"/>
      <c r="U158" s="175"/>
      <c r="V158" s="95"/>
      <c r="W158" s="95"/>
      <c r="X158" s="96"/>
      <c r="Y158" s="95"/>
      <c r="Z158" s="95"/>
      <c r="AA158" s="96"/>
      <c r="AB158" s="95"/>
      <c r="AC158" s="95"/>
      <c r="AD158" s="96"/>
      <c r="AE158" s="95"/>
      <c r="AF158" s="95"/>
      <c r="AG158" s="96"/>
      <c r="AH158" s="95"/>
      <c r="AI158" s="95"/>
      <c r="AJ158" s="95"/>
      <c r="AK158" s="95"/>
      <c r="AL158" s="95"/>
    </row>
    <row r="159" spans="1:38" ht="21.75" hidden="1" customHeight="1" x14ac:dyDescent="0.2">
      <c r="A159" s="86"/>
      <c r="B159" s="93"/>
      <c r="C159" s="94">
        <f>C149-C156</f>
        <v>47189.487039999978</v>
      </c>
      <c r="D159" s="95"/>
      <c r="E159" s="95"/>
      <c r="F159" s="97">
        <f>F149-F156</f>
        <v>-57197.033529999957</v>
      </c>
      <c r="G159" s="95"/>
      <c r="H159" s="95"/>
      <c r="I159" s="97">
        <f>I149-I156</f>
        <v>-274819.35109000001</v>
      </c>
      <c r="J159" s="95"/>
      <c r="K159" s="95"/>
      <c r="L159" s="96"/>
      <c r="M159" s="95"/>
      <c r="N159" s="95"/>
      <c r="O159" s="96"/>
      <c r="P159" s="95"/>
      <c r="Q159" s="95"/>
      <c r="R159" s="96"/>
      <c r="S159" s="95"/>
      <c r="T159" s="95"/>
      <c r="U159" s="175"/>
      <c r="V159" s="95"/>
      <c r="W159" s="95"/>
      <c r="X159" s="96"/>
      <c r="Y159" s="95"/>
      <c r="Z159" s="95"/>
      <c r="AA159" s="96"/>
      <c r="AB159" s="95"/>
      <c r="AC159" s="95"/>
      <c r="AD159" s="96"/>
      <c r="AE159" s="95"/>
      <c r="AF159" s="95"/>
      <c r="AG159" s="96"/>
      <c r="AH159" s="95"/>
      <c r="AI159" s="95"/>
      <c r="AJ159" s="95"/>
      <c r="AK159" s="95"/>
      <c r="AL159" s="95"/>
    </row>
    <row r="160" spans="1:38" ht="79.5" hidden="1" customHeight="1" x14ac:dyDescent="0.2">
      <c r="A160" s="115"/>
      <c r="B160" s="10" t="s">
        <v>147</v>
      </c>
      <c r="C160" s="189" t="s">
        <v>146</v>
      </c>
      <c r="D160" s="189"/>
      <c r="E160" s="189"/>
      <c r="F160" s="11"/>
      <c r="G160" s="11"/>
      <c r="H160" s="11"/>
      <c r="I160" s="189"/>
      <c r="J160" s="190"/>
      <c r="K160" s="190"/>
      <c r="L160" s="190"/>
      <c r="M160" s="190"/>
      <c r="N160" s="190"/>
      <c r="O160" s="188"/>
      <c r="P160" s="188"/>
      <c r="Q160" s="188"/>
      <c r="R160" s="188"/>
      <c r="S160" s="188"/>
      <c r="T160" s="188"/>
      <c r="U160" s="176"/>
      <c r="AA160" s="188"/>
      <c r="AB160" s="188"/>
      <c r="AC160" s="188"/>
      <c r="AD160" s="188"/>
      <c r="AE160" s="188"/>
      <c r="AF160" s="188"/>
    </row>
    <row r="161" spans="1:38" ht="12.75" hidden="1" x14ac:dyDescent="0.2">
      <c r="A161" s="116" t="s">
        <v>108</v>
      </c>
      <c r="B161" s="17">
        <v>4091068.5924800001</v>
      </c>
      <c r="C161" s="190">
        <v>3453300</v>
      </c>
      <c r="D161" s="190"/>
      <c r="E161" s="190"/>
      <c r="F161" s="12"/>
      <c r="G161" s="12"/>
      <c r="H161" s="12"/>
      <c r="I161" s="190"/>
      <c r="J161" s="190"/>
      <c r="K161" s="190"/>
      <c r="L161" s="190"/>
      <c r="M161" s="190"/>
      <c r="N161" s="190"/>
      <c r="O161" s="208"/>
      <c r="P161" s="208"/>
      <c r="Q161" s="208"/>
      <c r="R161" s="208"/>
      <c r="S161" s="208"/>
      <c r="T161" s="208"/>
      <c r="U161" s="176"/>
      <c r="AA161" s="208"/>
      <c r="AB161" s="208"/>
      <c r="AC161" s="208"/>
      <c r="AD161" s="208"/>
      <c r="AE161" s="208"/>
      <c r="AF161" s="208"/>
    </row>
    <row r="162" spans="1:38" ht="12.75" hidden="1" x14ac:dyDescent="0.2">
      <c r="A162" s="116" t="s">
        <v>109</v>
      </c>
      <c r="B162" s="17">
        <v>3787030.5078799999</v>
      </c>
      <c r="C162" s="190">
        <v>3165500</v>
      </c>
      <c r="D162" s="190"/>
      <c r="E162" s="190"/>
      <c r="F162" s="12"/>
      <c r="G162" s="12"/>
      <c r="H162" s="12"/>
      <c r="I162" s="12"/>
      <c r="J162" s="12"/>
      <c r="K162" s="12"/>
      <c r="L162" s="16"/>
      <c r="M162" s="12"/>
      <c r="N162" s="12"/>
      <c r="O162" s="1"/>
      <c r="P162" s="1"/>
      <c r="Q162" s="1"/>
      <c r="R162" s="1"/>
      <c r="S162" s="1"/>
      <c r="T162" s="1"/>
      <c r="U162" s="176"/>
      <c r="AA162" s="1"/>
      <c r="AB162" s="1"/>
      <c r="AC162" s="1"/>
      <c r="AD162" s="1"/>
      <c r="AE162" s="1"/>
      <c r="AF162" s="1"/>
    </row>
    <row r="163" spans="1:38" ht="12.75" hidden="1" x14ac:dyDescent="0.2">
      <c r="A163" s="116" t="s">
        <v>110</v>
      </c>
      <c r="B163" s="18">
        <v>5268367</v>
      </c>
      <c r="C163" s="190">
        <v>3632000</v>
      </c>
      <c r="D163" s="190"/>
      <c r="E163" s="190"/>
      <c r="F163" s="12"/>
      <c r="G163" s="12"/>
      <c r="H163" s="12"/>
      <c r="I163" s="12"/>
      <c r="J163" s="12"/>
      <c r="K163" s="12"/>
      <c r="L163" s="16"/>
      <c r="M163" s="12"/>
      <c r="N163" s="12"/>
      <c r="O163" s="1"/>
      <c r="P163" s="1"/>
      <c r="Q163" s="1"/>
      <c r="R163" s="1"/>
      <c r="S163" s="1"/>
      <c r="T163" s="1"/>
      <c r="U163" s="176"/>
      <c r="AA163" s="1"/>
      <c r="AB163" s="1"/>
      <c r="AC163" s="1"/>
      <c r="AD163" s="1"/>
      <c r="AE163" s="1"/>
      <c r="AF163" s="1"/>
    </row>
    <row r="164" spans="1:38" ht="12.75" hidden="1" x14ac:dyDescent="0.2">
      <c r="A164" s="116" t="s">
        <v>111</v>
      </c>
      <c r="B164" s="18">
        <v>4801667</v>
      </c>
      <c r="C164" s="190">
        <v>3165300</v>
      </c>
      <c r="D164" s="190"/>
      <c r="E164" s="190"/>
      <c r="F164" s="12"/>
      <c r="G164" s="12"/>
      <c r="H164" s="12"/>
      <c r="I164" s="12"/>
      <c r="J164" s="12"/>
      <c r="K164" s="12"/>
      <c r="L164" s="16"/>
      <c r="M164" s="12"/>
      <c r="N164" s="12"/>
      <c r="O164" s="1"/>
      <c r="P164" s="1"/>
      <c r="Q164" s="1"/>
      <c r="R164" s="1"/>
      <c r="S164" s="1"/>
      <c r="T164" s="1"/>
      <c r="U164" s="176"/>
      <c r="AA164" s="1"/>
      <c r="AB164" s="1"/>
      <c r="AC164" s="1"/>
      <c r="AD164" s="1"/>
      <c r="AE164" s="1"/>
      <c r="AF164" s="1"/>
    </row>
    <row r="165" spans="1:38" ht="12.75" hidden="1" x14ac:dyDescent="0.2">
      <c r="A165" s="116" t="s">
        <v>144</v>
      </c>
      <c r="B165" s="18">
        <v>5186267</v>
      </c>
      <c r="C165" s="190">
        <v>3549900</v>
      </c>
      <c r="D165" s="190"/>
      <c r="E165" s="190"/>
      <c r="F165" s="12"/>
      <c r="G165" s="12"/>
      <c r="H165" s="12"/>
      <c r="I165" s="12"/>
      <c r="J165" s="12"/>
      <c r="K165" s="12"/>
      <c r="L165" s="16"/>
      <c r="M165" s="12"/>
      <c r="N165" s="12"/>
      <c r="O165" s="1"/>
      <c r="P165" s="1"/>
      <c r="Q165" s="1"/>
      <c r="R165" s="1"/>
      <c r="S165" s="1"/>
      <c r="T165" s="1"/>
      <c r="U165" s="176"/>
      <c r="AA165" s="1"/>
      <c r="AB165" s="1"/>
      <c r="AC165" s="1"/>
      <c r="AD165" s="1"/>
      <c r="AE165" s="1"/>
      <c r="AF165" s="1"/>
    </row>
    <row r="166" spans="1:38" ht="12.75" hidden="1" x14ac:dyDescent="0.2">
      <c r="A166" s="116" t="s">
        <v>145</v>
      </c>
      <c r="B166" s="18">
        <v>2316367</v>
      </c>
      <c r="C166" s="190">
        <v>680000</v>
      </c>
      <c r="D166" s="190"/>
      <c r="E166" s="190"/>
      <c r="F166" s="12"/>
      <c r="G166" s="12"/>
      <c r="H166" s="12"/>
      <c r="I166" s="12"/>
      <c r="J166" s="12"/>
      <c r="K166" s="12"/>
      <c r="L166" s="16"/>
      <c r="M166" s="12"/>
      <c r="N166" s="12"/>
      <c r="O166" s="1"/>
      <c r="P166" s="1"/>
      <c r="Q166" s="1"/>
      <c r="R166" s="1"/>
      <c r="S166" s="1"/>
      <c r="T166" s="1"/>
      <c r="U166" s="176"/>
      <c r="AA166" s="1"/>
      <c r="AB166" s="1"/>
      <c r="AC166" s="1"/>
      <c r="AD166" s="1"/>
      <c r="AE166" s="1"/>
      <c r="AF166" s="1"/>
    </row>
    <row r="167" spans="1:38" ht="12.75" hidden="1" x14ac:dyDescent="0.2">
      <c r="A167" s="115"/>
      <c r="B167" s="10"/>
      <c r="C167" s="12"/>
      <c r="D167" s="12"/>
      <c r="E167" s="12"/>
      <c r="F167" s="12"/>
      <c r="G167" s="12"/>
      <c r="H167" s="12"/>
      <c r="I167" s="12"/>
      <c r="J167" s="12"/>
      <c r="K167" s="12"/>
      <c r="L167" s="16"/>
      <c r="M167" s="12"/>
      <c r="N167" s="12"/>
      <c r="O167" s="1"/>
      <c r="P167" s="1"/>
      <c r="Q167" s="1"/>
      <c r="R167" s="1"/>
      <c r="S167" s="1"/>
      <c r="T167" s="1"/>
      <c r="U167" s="176"/>
      <c r="AA167" s="1"/>
      <c r="AB167" s="1"/>
      <c r="AC167" s="1"/>
      <c r="AD167" s="1"/>
      <c r="AE167" s="1"/>
      <c r="AF167" s="1"/>
    </row>
    <row r="168" spans="1:38" ht="12.75" hidden="1" x14ac:dyDescent="0.2">
      <c r="A168" s="115"/>
      <c r="B168" s="10"/>
      <c r="C168" s="12"/>
      <c r="D168" s="12"/>
      <c r="E168" s="12"/>
      <c r="F168" s="12"/>
      <c r="G168" s="12"/>
      <c r="H168" s="12"/>
      <c r="I168" s="12"/>
      <c r="J168" s="12"/>
      <c r="K168" s="12"/>
      <c r="L168" s="16"/>
      <c r="M168" s="12"/>
      <c r="N168" s="12"/>
      <c r="O168" s="1"/>
      <c r="P168" s="1"/>
      <c r="Q168" s="1"/>
      <c r="R168" s="1"/>
      <c r="S168" s="1"/>
      <c r="T168" s="1"/>
      <c r="U168" s="176"/>
      <c r="AA168" s="1"/>
      <c r="AB168" s="1"/>
      <c r="AC168" s="1"/>
      <c r="AD168" s="1"/>
      <c r="AE168" s="1"/>
      <c r="AF168" s="1"/>
    </row>
    <row r="169" spans="1:38" ht="33.6" customHeight="1" x14ac:dyDescent="0.2">
      <c r="A169" s="117"/>
      <c r="B169" s="44" t="s">
        <v>118</v>
      </c>
      <c r="C169" s="112"/>
      <c r="D169" s="112"/>
      <c r="E169" s="112"/>
      <c r="F169" s="112"/>
      <c r="G169" s="112"/>
      <c r="H169" s="112"/>
      <c r="I169" s="112"/>
      <c r="J169" s="112"/>
      <c r="K169" s="112"/>
      <c r="L169" s="113"/>
      <c r="M169" s="112"/>
      <c r="N169" s="112"/>
      <c r="O169" s="70">
        <f>O148</f>
        <v>392331.02600000001</v>
      </c>
      <c r="P169" s="106"/>
      <c r="Q169" s="106"/>
      <c r="R169" s="23">
        <f>R148</f>
        <v>285571</v>
      </c>
      <c r="S169" s="106"/>
      <c r="T169" s="106"/>
      <c r="U169" s="70">
        <f>U148</f>
        <v>542955.47400000005</v>
      </c>
      <c r="V169" s="106"/>
      <c r="W169" s="106"/>
      <c r="X169" s="70">
        <f>X148</f>
        <v>343865.22600000002</v>
      </c>
      <c r="Y169" s="106"/>
      <c r="Z169" s="106"/>
      <c r="AA169" s="23">
        <f>AA148</f>
        <v>1550000</v>
      </c>
      <c r="AB169" s="106"/>
      <c r="AC169" s="106"/>
      <c r="AD169" s="23">
        <f>AD148</f>
        <v>1999900</v>
      </c>
      <c r="AE169" s="106"/>
      <c r="AF169" s="106"/>
      <c r="AG169" s="23">
        <f>AG148</f>
        <v>250000</v>
      </c>
      <c r="AH169" s="106"/>
      <c r="AI169" s="106"/>
      <c r="AJ169" s="23">
        <f>AJ148</f>
        <v>430000</v>
      </c>
      <c r="AK169" s="106"/>
      <c r="AL169" s="106"/>
    </row>
    <row r="170" spans="1:38" ht="43.5" customHeight="1" x14ac:dyDescent="0.2">
      <c r="A170" s="195" t="s">
        <v>206</v>
      </c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7"/>
    </row>
    <row r="171" spans="1:38" ht="31.15" customHeight="1" x14ac:dyDescent="0.2">
      <c r="A171" s="159" t="s">
        <v>38</v>
      </c>
      <c r="B171" s="185" t="s">
        <v>107</v>
      </c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  <c r="AF171" s="198"/>
      <c r="AG171" s="198"/>
      <c r="AH171" s="198"/>
      <c r="AI171" s="198"/>
      <c r="AJ171" s="198"/>
      <c r="AK171" s="198"/>
      <c r="AL171" s="199"/>
    </row>
    <row r="172" spans="1:38" ht="244.5" customHeight="1" x14ac:dyDescent="0.2">
      <c r="A172" s="192" t="s">
        <v>71</v>
      </c>
      <c r="B172" s="25" t="s">
        <v>264</v>
      </c>
      <c r="C172" s="49">
        <f>8167.87767-26</f>
        <v>8141.8776699999999</v>
      </c>
      <c r="D172" s="35"/>
      <c r="E172" s="35"/>
      <c r="F172" s="35"/>
      <c r="G172" s="35"/>
      <c r="H172" s="36"/>
      <c r="I172" s="35"/>
      <c r="J172" s="35"/>
      <c r="K172" s="35"/>
      <c r="L172" s="37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8"/>
      <c r="Y172" s="35"/>
      <c r="Z172" s="39"/>
      <c r="AA172" s="35"/>
      <c r="AB172" s="35"/>
      <c r="AC172" s="35"/>
      <c r="AD172" s="35"/>
      <c r="AE172" s="35"/>
      <c r="AF172" s="35"/>
      <c r="AG172" s="35"/>
      <c r="AH172" s="35"/>
      <c r="AI172" s="35"/>
      <c r="AJ172" s="38"/>
      <c r="AK172" s="35"/>
      <c r="AL172" s="39"/>
    </row>
    <row r="173" spans="1:38" ht="34.9" customHeight="1" x14ac:dyDescent="0.2">
      <c r="A173" s="193"/>
      <c r="B173" s="25" t="s">
        <v>117</v>
      </c>
      <c r="C173" s="34"/>
      <c r="D173" s="35"/>
      <c r="E173" s="35"/>
      <c r="F173" s="35"/>
      <c r="G173" s="35"/>
      <c r="H173" s="35"/>
      <c r="I173" s="35"/>
      <c r="J173" s="35"/>
      <c r="K173" s="35"/>
      <c r="L173" s="37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8"/>
      <c r="Y173" s="35"/>
      <c r="Z173" s="39"/>
      <c r="AA173" s="35"/>
      <c r="AB173" s="35"/>
      <c r="AC173" s="35"/>
      <c r="AD173" s="35"/>
      <c r="AE173" s="35"/>
      <c r="AF173" s="35"/>
      <c r="AG173" s="35"/>
      <c r="AH173" s="35"/>
      <c r="AI173" s="35"/>
      <c r="AJ173" s="38"/>
      <c r="AK173" s="35"/>
      <c r="AL173" s="39"/>
    </row>
    <row r="174" spans="1:38" ht="33" customHeight="1" x14ac:dyDescent="0.2">
      <c r="A174" s="194"/>
      <c r="B174" s="25" t="s">
        <v>118</v>
      </c>
      <c r="C174" s="49">
        <f>C172</f>
        <v>8141.8776699999999</v>
      </c>
      <c r="D174" s="35"/>
      <c r="E174" s="35"/>
      <c r="F174" s="35"/>
      <c r="G174" s="35"/>
      <c r="H174" s="35"/>
      <c r="I174" s="35"/>
      <c r="J174" s="35"/>
      <c r="K174" s="35"/>
      <c r="L174" s="37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8"/>
      <c r="Y174" s="35"/>
      <c r="Z174" s="39"/>
      <c r="AA174" s="35"/>
      <c r="AB174" s="35"/>
      <c r="AC174" s="35"/>
      <c r="AD174" s="35"/>
      <c r="AE174" s="35"/>
      <c r="AF174" s="35"/>
      <c r="AG174" s="35"/>
      <c r="AH174" s="35"/>
      <c r="AI174" s="35"/>
      <c r="AJ174" s="38"/>
      <c r="AK174" s="35"/>
      <c r="AL174" s="39"/>
    </row>
    <row r="175" spans="1:38" ht="219.75" customHeight="1" x14ac:dyDescent="0.2">
      <c r="A175" s="192" t="s">
        <v>72</v>
      </c>
      <c r="B175" s="148" t="s">
        <v>169</v>
      </c>
      <c r="C175" s="49">
        <f>7177.77004-26</f>
        <v>7151.7700400000003</v>
      </c>
      <c r="D175" s="35"/>
      <c r="E175" s="35"/>
      <c r="F175" s="35"/>
      <c r="G175" s="35"/>
      <c r="H175" s="35"/>
      <c r="I175" s="35"/>
      <c r="J175" s="35"/>
      <c r="K175" s="35"/>
      <c r="L175" s="37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8"/>
      <c r="Y175" s="35"/>
      <c r="Z175" s="39"/>
      <c r="AA175" s="35"/>
      <c r="AB175" s="35"/>
      <c r="AC175" s="35"/>
      <c r="AD175" s="35"/>
      <c r="AE175" s="35"/>
      <c r="AF175" s="35"/>
      <c r="AG175" s="35"/>
      <c r="AH175" s="35"/>
      <c r="AI175" s="35"/>
      <c r="AJ175" s="38"/>
      <c r="AK175" s="35"/>
      <c r="AL175" s="39"/>
    </row>
    <row r="176" spans="1:38" ht="29.25" customHeight="1" x14ac:dyDescent="0.2">
      <c r="A176" s="193"/>
      <c r="B176" s="25" t="s">
        <v>117</v>
      </c>
      <c r="C176" s="49"/>
      <c r="D176" s="35"/>
      <c r="E176" s="35"/>
      <c r="F176" s="35"/>
      <c r="G176" s="35"/>
      <c r="H176" s="35"/>
      <c r="I176" s="35"/>
      <c r="J176" s="35"/>
      <c r="K176" s="35"/>
      <c r="L176" s="37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8"/>
      <c r="Y176" s="35"/>
      <c r="Z176" s="39"/>
      <c r="AA176" s="35"/>
      <c r="AB176" s="35"/>
      <c r="AC176" s="35"/>
      <c r="AD176" s="35"/>
      <c r="AE176" s="35"/>
      <c r="AF176" s="35"/>
      <c r="AG176" s="35"/>
      <c r="AH176" s="35"/>
      <c r="AI176" s="35"/>
      <c r="AJ176" s="38"/>
      <c r="AK176" s="35"/>
      <c r="AL176" s="39"/>
    </row>
    <row r="177" spans="1:38" ht="30.75" customHeight="1" x14ac:dyDescent="0.2">
      <c r="A177" s="194"/>
      <c r="B177" s="25" t="s">
        <v>118</v>
      </c>
      <c r="C177" s="49">
        <f>C175</f>
        <v>7151.7700400000003</v>
      </c>
      <c r="D177" s="35"/>
      <c r="E177" s="35"/>
      <c r="F177" s="35"/>
      <c r="G177" s="35"/>
      <c r="H177" s="35"/>
      <c r="I177" s="35"/>
      <c r="J177" s="35"/>
      <c r="K177" s="35"/>
      <c r="L177" s="37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8"/>
      <c r="Y177" s="35"/>
      <c r="Z177" s="39"/>
      <c r="AA177" s="35"/>
      <c r="AB177" s="35"/>
      <c r="AC177" s="35"/>
      <c r="AD177" s="35"/>
      <c r="AE177" s="35"/>
      <c r="AF177" s="35"/>
      <c r="AG177" s="35"/>
      <c r="AH177" s="35"/>
      <c r="AI177" s="35"/>
      <c r="AJ177" s="38"/>
      <c r="AK177" s="35"/>
      <c r="AL177" s="39"/>
    </row>
    <row r="178" spans="1:38" ht="288.75" customHeight="1" x14ac:dyDescent="0.2">
      <c r="A178" s="192" t="s">
        <v>73</v>
      </c>
      <c r="B178" s="148" t="s">
        <v>328</v>
      </c>
      <c r="C178" s="49">
        <f>3178.38207-26</f>
        <v>3152.3820700000001</v>
      </c>
      <c r="D178" s="35"/>
      <c r="E178" s="35"/>
      <c r="F178" s="35"/>
      <c r="G178" s="35"/>
      <c r="H178" s="35"/>
      <c r="I178" s="35"/>
      <c r="J178" s="35"/>
      <c r="K178" s="35"/>
      <c r="L178" s="37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8"/>
      <c r="Y178" s="35"/>
      <c r="Z178" s="39"/>
      <c r="AA178" s="35"/>
      <c r="AB178" s="35"/>
      <c r="AC178" s="35"/>
      <c r="AD178" s="35"/>
      <c r="AE178" s="35"/>
      <c r="AF178" s="35"/>
      <c r="AG178" s="35"/>
      <c r="AH178" s="35"/>
      <c r="AI178" s="35"/>
      <c r="AJ178" s="38"/>
      <c r="AK178" s="35"/>
      <c r="AL178" s="39"/>
    </row>
    <row r="179" spans="1:38" ht="27" customHeight="1" x14ac:dyDescent="0.2">
      <c r="A179" s="193"/>
      <c r="B179" s="25" t="s">
        <v>117</v>
      </c>
      <c r="C179" s="49"/>
      <c r="D179" s="35"/>
      <c r="E179" s="35"/>
      <c r="F179" s="35"/>
      <c r="G179" s="35"/>
      <c r="H179" s="35"/>
      <c r="I179" s="35"/>
      <c r="J179" s="35"/>
      <c r="K179" s="35"/>
      <c r="L179" s="37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8"/>
      <c r="Y179" s="35"/>
      <c r="Z179" s="39"/>
      <c r="AA179" s="35"/>
      <c r="AB179" s="35"/>
      <c r="AC179" s="35"/>
      <c r="AD179" s="35"/>
      <c r="AE179" s="35"/>
      <c r="AF179" s="35"/>
      <c r="AG179" s="35"/>
      <c r="AH179" s="35"/>
      <c r="AI179" s="35"/>
      <c r="AJ179" s="38"/>
      <c r="AK179" s="35"/>
      <c r="AL179" s="39"/>
    </row>
    <row r="180" spans="1:38" ht="27" customHeight="1" x14ac:dyDescent="0.2">
      <c r="A180" s="194"/>
      <c r="B180" s="25" t="s">
        <v>118</v>
      </c>
      <c r="C180" s="49">
        <f>C178</f>
        <v>3152.3820700000001</v>
      </c>
      <c r="D180" s="35"/>
      <c r="E180" s="35"/>
      <c r="F180" s="35"/>
      <c r="G180" s="35"/>
      <c r="H180" s="35"/>
      <c r="I180" s="35"/>
      <c r="J180" s="35"/>
      <c r="K180" s="35"/>
      <c r="L180" s="37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8"/>
      <c r="Y180" s="35"/>
      <c r="Z180" s="39"/>
      <c r="AA180" s="35"/>
      <c r="AB180" s="35"/>
      <c r="AC180" s="35"/>
      <c r="AD180" s="35"/>
      <c r="AE180" s="35"/>
      <c r="AF180" s="35"/>
      <c r="AG180" s="35"/>
      <c r="AH180" s="35"/>
      <c r="AI180" s="35"/>
      <c r="AJ180" s="38"/>
      <c r="AK180" s="35"/>
      <c r="AL180" s="39"/>
    </row>
    <row r="181" spans="1:38" ht="29.25" customHeight="1" x14ac:dyDescent="0.2">
      <c r="A181" s="145"/>
      <c r="B181" s="41" t="s">
        <v>90</v>
      </c>
      <c r="C181" s="49">
        <f t="shared" ref="C181:AL181" si="14">C172+C175+C178</f>
        <v>18446.029780000001</v>
      </c>
      <c r="D181" s="34">
        <f t="shared" si="14"/>
        <v>0</v>
      </c>
      <c r="E181" s="34">
        <f t="shared" si="14"/>
        <v>0</v>
      </c>
      <c r="F181" s="34">
        <f t="shared" si="14"/>
        <v>0</v>
      </c>
      <c r="G181" s="34">
        <f t="shared" si="14"/>
        <v>0</v>
      </c>
      <c r="H181" s="34">
        <f t="shared" si="14"/>
        <v>0</v>
      </c>
      <c r="I181" s="34">
        <f t="shared" si="14"/>
        <v>0</v>
      </c>
      <c r="J181" s="34">
        <f t="shared" si="14"/>
        <v>0</v>
      </c>
      <c r="K181" s="34">
        <f t="shared" si="14"/>
        <v>0</v>
      </c>
      <c r="L181" s="34">
        <f t="shared" si="14"/>
        <v>0</v>
      </c>
      <c r="M181" s="34">
        <f t="shared" si="14"/>
        <v>0</v>
      </c>
      <c r="N181" s="34">
        <f t="shared" si="14"/>
        <v>0</v>
      </c>
      <c r="O181" s="34">
        <f t="shared" si="14"/>
        <v>0</v>
      </c>
      <c r="P181" s="34">
        <f t="shared" si="14"/>
        <v>0</v>
      </c>
      <c r="Q181" s="34">
        <f t="shared" si="14"/>
        <v>0</v>
      </c>
      <c r="R181" s="34">
        <f t="shared" si="14"/>
        <v>0</v>
      </c>
      <c r="S181" s="34">
        <f t="shared" si="14"/>
        <v>0</v>
      </c>
      <c r="T181" s="34">
        <f t="shared" si="14"/>
        <v>0</v>
      </c>
      <c r="U181" s="34">
        <f t="shared" si="14"/>
        <v>0</v>
      </c>
      <c r="V181" s="34">
        <f t="shared" si="14"/>
        <v>0</v>
      </c>
      <c r="W181" s="34">
        <f t="shared" si="14"/>
        <v>0</v>
      </c>
      <c r="X181" s="34">
        <f t="shared" si="14"/>
        <v>0</v>
      </c>
      <c r="Y181" s="34">
        <f t="shared" si="14"/>
        <v>0</v>
      </c>
      <c r="Z181" s="34">
        <f t="shared" si="14"/>
        <v>0</v>
      </c>
      <c r="AA181" s="34">
        <f t="shared" si="14"/>
        <v>0</v>
      </c>
      <c r="AB181" s="34">
        <f t="shared" si="14"/>
        <v>0</v>
      </c>
      <c r="AC181" s="34">
        <f t="shared" si="14"/>
        <v>0</v>
      </c>
      <c r="AD181" s="34">
        <f t="shared" si="14"/>
        <v>0</v>
      </c>
      <c r="AE181" s="34">
        <f t="shared" si="14"/>
        <v>0</v>
      </c>
      <c r="AF181" s="34">
        <f t="shared" si="14"/>
        <v>0</v>
      </c>
      <c r="AG181" s="34">
        <f t="shared" si="14"/>
        <v>0</v>
      </c>
      <c r="AH181" s="34">
        <f t="shared" si="14"/>
        <v>0</v>
      </c>
      <c r="AI181" s="34">
        <f t="shared" si="14"/>
        <v>0</v>
      </c>
      <c r="AJ181" s="34">
        <f t="shared" si="14"/>
        <v>0</v>
      </c>
      <c r="AK181" s="34">
        <f t="shared" si="14"/>
        <v>0</v>
      </c>
      <c r="AL181" s="34">
        <f t="shared" si="14"/>
        <v>0</v>
      </c>
    </row>
    <row r="182" spans="1:38" ht="27" customHeight="1" x14ac:dyDescent="0.2">
      <c r="A182" s="159" t="s">
        <v>39</v>
      </c>
      <c r="B182" s="185" t="s">
        <v>1</v>
      </c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  <c r="N182" s="198"/>
      <c r="O182" s="198"/>
      <c r="P182" s="198"/>
      <c r="Q182" s="198"/>
      <c r="R182" s="198"/>
      <c r="S182" s="198"/>
      <c r="T182" s="198"/>
      <c r="U182" s="198"/>
      <c r="V182" s="198"/>
      <c r="W182" s="198"/>
      <c r="X182" s="198"/>
      <c r="Y182" s="198"/>
      <c r="Z182" s="198"/>
      <c r="AA182" s="198"/>
      <c r="AB182" s="198"/>
      <c r="AC182" s="198"/>
      <c r="AD182" s="198"/>
      <c r="AE182" s="198"/>
      <c r="AF182" s="198"/>
      <c r="AG182" s="198"/>
      <c r="AH182" s="198"/>
      <c r="AI182" s="198"/>
      <c r="AJ182" s="198"/>
      <c r="AK182" s="198"/>
      <c r="AL182" s="199"/>
    </row>
    <row r="183" spans="1:38" ht="23.25" x14ac:dyDescent="0.2">
      <c r="A183" s="181" t="s">
        <v>101</v>
      </c>
      <c r="B183" s="44" t="s">
        <v>170</v>
      </c>
      <c r="C183" s="49">
        <f>74251.16643</f>
        <v>74251.166429999997</v>
      </c>
      <c r="D183" s="46">
        <v>3.5655800000000002</v>
      </c>
      <c r="E183" s="145"/>
      <c r="F183" s="145"/>
      <c r="G183" s="145"/>
      <c r="H183" s="141"/>
      <c r="I183" s="145"/>
      <c r="J183" s="145"/>
      <c r="K183" s="145"/>
      <c r="L183" s="23"/>
      <c r="M183" s="145"/>
      <c r="N183" s="145"/>
      <c r="O183" s="145"/>
      <c r="P183" s="145"/>
      <c r="Q183" s="145"/>
      <c r="R183" s="23"/>
      <c r="S183" s="145"/>
      <c r="T183" s="145"/>
      <c r="U183" s="145"/>
      <c r="V183" s="145"/>
      <c r="W183" s="145"/>
      <c r="X183" s="23"/>
      <c r="Y183" s="14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</row>
    <row r="184" spans="1:38" ht="23.25" x14ac:dyDescent="0.2">
      <c r="A184" s="182"/>
      <c r="B184" s="25" t="s">
        <v>117</v>
      </c>
      <c r="C184" s="45"/>
      <c r="D184" s="145"/>
      <c r="E184" s="145"/>
      <c r="F184" s="145"/>
      <c r="G184" s="145"/>
      <c r="H184" s="141"/>
      <c r="I184" s="145"/>
      <c r="J184" s="145"/>
      <c r="K184" s="145"/>
      <c r="L184" s="23"/>
      <c r="M184" s="145"/>
      <c r="N184" s="145"/>
      <c r="O184" s="145"/>
      <c r="P184" s="145"/>
      <c r="Q184" s="145"/>
      <c r="R184" s="23"/>
      <c r="S184" s="145"/>
      <c r="T184" s="145"/>
      <c r="U184" s="145"/>
      <c r="V184" s="145"/>
      <c r="W184" s="145"/>
      <c r="X184" s="23"/>
      <c r="Y184" s="145"/>
      <c r="Z184" s="145"/>
      <c r="AA184" s="145"/>
      <c r="AB184" s="145"/>
      <c r="AC184" s="145"/>
      <c r="AD184" s="145"/>
      <c r="AE184" s="145"/>
      <c r="AF184" s="145"/>
      <c r="AG184" s="145"/>
      <c r="AH184" s="145"/>
      <c r="AI184" s="145"/>
      <c r="AJ184" s="145"/>
      <c r="AK184" s="145"/>
      <c r="AL184" s="145"/>
    </row>
    <row r="185" spans="1:38" ht="23.25" x14ac:dyDescent="0.2">
      <c r="A185" s="182"/>
      <c r="B185" s="25" t="s">
        <v>118</v>
      </c>
      <c r="C185" s="49">
        <f>C183</f>
        <v>74251.166429999997</v>
      </c>
      <c r="D185" s="145"/>
      <c r="E185" s="145"/>
      <c r="F185" s="145"/>
      <c r="G185" s="145"/>
      <c r="H185" s="141"/>
      <c r="I185" s="145"/>
      <c r="J185" s="145"/>
      <c r="K185" s="145"/>
      <c r="L185" s="23"/>
      <c r="M185" s="145"/>
      <c r="N185" s="145"/>
      <c r="O185" s="145"/>
      <c r="P185" s="145"/>
      <c r="Q185" s="145"/>
      <c r="R185" s="23"/>
      <c r="S185" s="145"/>
      <c r="T185" s="145"/>
      <c r="U185" s="145"/>
      <c r="V185" s="145"/>
      <c r="W185" s="145"/>
      <c r="X185" s="23"/>
      <c r="Y185" s="145"/>
      <c r="Z185" s="145"/>
      <c r="AA185" s="145"/>
      <c r="AB185" s="145"/>
      <c r="AC185" s="145"/>
      <c r="AD185" s="145"/>
      <c r="AE185" s="145"/>
      <c r="AF185" s="145"/>
      <c r="AG185" s="145"/>
      <c r="AH185" s="145"/>
      <c r="AI185" s="145"/>
      <c r="AJ185" s="145"/>
      <c r="AK185" s="145"/>
      <c r="AL185" s="145"/>
    </row>
    <row r="186" spans="1:38" ht="142.5" customHeight="1" x14ac:dyDescent="0.2">
      <c r="A186" s="157" t="s">
        <v>74</v>
      </c>
      <c r="B186" s="25" t="s">
        <v>307</v>
      </c>
      <c r="C186" s="45"/>
      <c r="D186" s="143"/>
      <c r="E186" s="143"/>
      <c r="F186" s="143"/>
      <c r="G186" s="143"/>
      <c r="H186" s="145"/>
      <c r="I186" s="34">
        <v>425</v>
      </c>
      <c r="J186" s="143"/>
      <c r="K186" s="143"/>
      <c r="L186" s="34"/>
      <c r="M186" s="143"/>
      <c r="N186" s="143"/>
      <c r="O186" s="143"/>
      <c r="P186" s="143"/>
      <c r="Q186" s="143"/>
      <c r="R186" s="34"/>
      <c r="S186" s="143"/>
      <c r="T186" s="143"/>
      <c r="U186" s="143"/>
      <c r="V186" s="143"/>
      <c r="W186" s="143"/>
      <c r="X186" s="34"/>
      <c r="Y186" s="143"/>
      <c r="Z186" s="143"/>
      <c r="AA186" s="143"/>
      <c r="AB186" s="143"/>
      <c r="AC186" s="143"/>
      <c r="AD186" s="143"/>
      <c r="AE186" s="143"/>
      <c r="AF186" s="143"/>
      <c r="AG186" s="143"/>
      <c r="AH186" s="143"/>
      <c r="AI186" s="143"/>
      <c r="AJ186" s="143"/>
      <c r="AK186" s="143"/>
      <c r="AL186" s="143"/>
    </row>
    <row r="187" spans="1:38" ht="23.25" x14ac:dyDescent="0.2">
      <c r="A187" s="158"/>
      <c r="B187" s="25" t="s">
        <v>117</v>
      </c>
      <c r="C187" s="45"/>
      <c r="D187" s="143"/>
      <c r="E187" s="143"/>
      <c r="F187" s="143"/>
      <c r="G187" s="143"/>
      <c r="H187" s="145"/>
      <c r="I187" s="34"/>
      <c r="J187" s="143"/>
      <c r="K187" s="143"/>
      <c r="L187" s="34"/>
      <c r="M187" s="143"/>
      <c r="N187" s="143"/>
      <c r="O187" s="143"/>
      <c r="P187" s="143"/>
      <c r="Q187" s="143"/>
      <c r="R187" s="34"/>
      <c r="S187" s="143"/>
      <c r="T187" s="143"/>
      <c r="U187" s="143"/>
      <c r="V187" s="143"/>
      <c r="W187" s="143"/>
      <c r="X187" s="34"/>
      <c r="Y187" s="143"/>
      <c r="Z187" s="143"/>
      <c r="AA187" s="143"/>
      <c r="AB187" s="143"/>
      <c r="AC187" s="143"/>
      <c r="AD187" s="143"/>
      <c r="AE187" s="143"/>
      <c r="AF187" s="143"/>
      <c r="AG187" s="143"/>
      <c r="AH187" s="143"/>
      <c r="AI187" s="143"/>
      <c r="AJ187" s="143"/>
      <c r="AK187" s="143"/>
      <c r="AL187" s="143"/>
    </row>
    <row r="188" spans="1:38" ht="23.25" x14ac:dyDescent="0.2">
      <c r="A188" s="161"/>
      <c r="B188" s="25" t="s">
        <v>180</v>
      </c>
      <c r="C188" s="45"/>
      <c r="D188" s="143"/>
      <c r="E188" s="143"/>
      <c r="F188" s="143"/>
      <c r="G188" s="143"/>
      <c r="H188" s="145"/>
      <c r="I188" s="34">
        <f>I186</f>
        <v>425</v>
      </c>
      <c r="J188" s="143"/>
      <c r="K188" s="143"/>
      <c r="L188" s="34"/>
      <c r="M188" s="143"/>
      <c r="N188" s="143"/>
      <c r="O188" s="143"/>
      <c r="P188" s="143"/>
      <c r="Q188" s="143"/>
      <c r="R188" s="34"/>
      <c r="S188" s="143"/>
      <c r="T188" s="143"/>
      <c r="U188" s="143"/>
      <c r="V188" s="143"/>
      <c r="W188" s="143"/>
      <c r="X188" s="34"/>
      <c r="Y188" s="143"/>
      <c r="Z188" s="143"/>
      <c r="AA188" s="143"/>
      <c r="AB188" s="143"/>
      <c r="AC188" s="143"/>
      <c r="AD188" s="143"/>
      <c r="AE188" s="143"/>
      <c r="AF188" s="143"/>
      <c r="AG188" s="143"/>
      <c r="AH188" s="143"/>
      <c r="AI188" s="143"/>
      <c r="AJ188" s="143"/>
      <c r="AK188" s="143"/>
      <c r="AL188" s="143"/>
    </row>
    <row r="189" spans="1:38" ht="168.75" customHeight="1" x14ac:dyDescent="0.2">
      <c r="A189" s="157" t="s">
        <v>94</v>
      </c>
      <c r="B189" s="25" t="s">
        <v>308</v>
      </c>
      <c r="C189" s="45"/>
      <c r="D189" s="143"/>
      <c r="E189" s="143"/>
      <c r="F189" s="143"/>
      <c r="G189" s="143"/>
      <c r="H189" s="145"/>
      <c r="I189" s="34">
        <v>425</v>
      </c>
      <c r="J189" s="143"/>
      <c r="K189" s="143"/>
      <c r="L189" s="34"/>
      <c r="M189" s="143"/>
      <c r="N189" s="143"/>
      <c r="O189" s="143"/>
      <c r="P189" s="143"/>
      <c r="Q189" s="143"/>
      <c r="R189" s="34"/>
      <c r="S189" s="143"/>
      <c r="T189" s="143"/>
      <c r="U189" s="143"/>
      <c r="V189" s="143"/>
      <c r="W189" s="143"/>
      <c r="X189" s="34"/>
      <c r="Y189" s="143"/>
      <c r="Z189" s="143"/>
      <c r="AA189" s="143"/>
      <c r="AB189" s="143"/>
      <c r="AC189" s="143"/>
      <c r="AD189" s="143"/>
      <c r="AE189" s="143"/>
      <c r="AF189" s="143"/>
      <c r="AG189" s="143"/>
      <c r="AH189" s="143"/>
      <c r="AI189" s="143"/>
      <c r="AJ189" s="143"/>
      <c r="AK189" s="143"/>
      <c r="AL189" s="143"/>
    </row>
    <row r="190" spans="1:38" ht="23.25" x14ac:dyDescent="0.2">
      <c r="A190" s="158"/>
      <c r="B190" s="25" t="s">
        <v>117</v>
      </c>
      <c r="C190" s="45"/>
      <c r="D190" s="143"/>
      <c r="E190" s="143"/>
      <c r="F190" s="143"/>
      <c r="G190" s="143"/>
      <c r="H190" s="145"/>
      <c r="I190" s="34"/>
      <c r="J190" s="143"/>
      <c r="K190" s="143"/>
      <c r="L190" s="34"/>
      <c r="M190" s="143"/>
      <c r="N190" s="143"/>
      <c r="O190" s="143"/>
      <c r="P190" s="143"/>
      <c r="Q190" s="143"/>
      <c r="R190" s="34"/>
      <c r="S190" s="143"/>
      <c r="T190" s="143"/>
      <c r="U190" s="143"/>
      <c r="V190" s="143"/>
      <c r="W190" s="143"/>
      <c r="X190" s="34"/>
      <c r="Y190" s="143"/>
      <c r="Z190" s="143"/>
      <c r="AA190" s="143"/>
      <c r="AB190" s="143"/>
      <c r="AC190" s="143"/>
      <c r="AD190" s="143"/>
      <c r="AE190" s="143"/>
      <c r="AF190" s="143"/>
      <c r="AG190" s="143"/>
      <c r="AH190" s="143"/>
      <c r="AI190" s="143"/>
      <c r="AJ190" s="143"/>
      <c r="AK190" s="143"/>
      <c r="AL190" s="143"/>
    </row>
    <row r="191" spans="1:38" ht="23.25" x14ac:dyDescent="0.2">
      <c r="A191" s="161"/>
      <c r="B191" s="25" t="s">
        <v>180</v>
      </c>
      <c r="C191" s="45"/>
      <c r="D191" s="143"/>
      <c r="E191" s="143"/>
      <c r="F191" s="143"/>
      <c r="G191" s="143"/>
      <c r="H191" s="145"/>
      <c r="I191" s="34">
        <f>I189</f>
        <v>425</v>
      </c>
      <c r="J191" s="143"/>
      <c r="K191" s="143"/>
      <c r="L191" s="34"/>
      <c r="M191" s="143"/>
      <c r="N191" s="143"/>
      <c r="O191" s="143"/>
      <c r="P191" s="143"/>
      <c r="Q191" s="143"/>
      <c r="R191" s="34"/>
      <c r="S191" s="143"/>
      <c r="T191" s="143"/>
      <c r="U191" s="143"/>
      <c r="V191" s="143"/>
      <c r="W191" s="143"/>
      <c r="X191" s="34"/>
      <c r="Y191" s="143"/>
      <c r="Z191" s="143"/>
      <c r="AA191" s="143"/>
      <c r="AB191" s="143"/>
      <c r="AC191" s="143"/>
      <c r="AD191" s="143"/>
      <c r="AE191" s="143"/>
      <c r="AF191" s="143"/>
      <c r="AG191" s="143"/>
      <c r="AH191" s="143"/>
      <c r="AI191" s="143"/>
      <c r="AJ191" s="143"/>
      <c r="AK191" s="143"/>
      <c r="AL191" s="143"/>
    </row>
    <row r="192" spans="1:38" ht="147" customHeight="1" x14ac:dyDescent="0.2">
      <c r="A192" s="157" t="s">
        <v>75</v>
      </c>
      <c r="B192" s="25" t="s">
        <v>309</v>
      </c>
      <c r="C192" s="45"/>
      <c r="D192" s="143"/>
      <c r="E192" s="143"/>
      <c r="F192" s="143"/>
      <c r="G192" s="143"/>
      <c r="H192" s="145"/>
      <c r="I192" s="34">
        <v>425</v>
      </c>
      <c r="J192" s="143"/>
      <c r="K192" s="143"/>
      <c r="L192" s="34"/>
      <c r="M192" s="143"/>
      <c r="N192" s="143"/>
      <c r="O192" s="143"/>
      <c r="P192" s="143"/>
      <c r="Q192" s="143"/>
      <c r="R192" s="34"/>
      <c r="S192" s="143"/>
      <c r="T192" s="143"/>
      <c r="U192" s="143"/>
      <c r="V192" s="143"/>
      <c r="W192" s="143"/>
      <c r="X192" s="34"/>
      <c r="Y192" s="143"/>
      <c r="Z192" s="143"/>
      <c r="AA192" s="143"/>
      <c r="AB192" s="143"/>
      <c r="AC192" s="143"/>
      <c r="AD192" s="143"/>
      <c r="AE192" s="143"/>
      <c r="AF192" s="143"/>
      <c r="AG192" s="143"/>
      <c r="AH192" s="143"/>
      <c r="AI192" s="143"/>
      <c r="AJ192" s="143"/>
      <c r="AK192" s="143"/>
      <c r="AL192" s="143"/>
    </row>
    <row r="193" spans="1:38" ht="23.25" x14ac:dyDescent="0.2">
      <c r="A193" s="158"/>
      <c r="B193" s="25" t="s">
        <v>117</v>
      </c>
      <c r="C193" s="45"/>
      <c r="D193" s="143"/>
      <c r="E193" s="143"/>
      <c r="F193" s="143"/>
      <c r="G193" s="143"/>
      <c r="H193" s="145"/>
      <c r="I193" s="34"/>
      <c r="J193" s="143"/>
      <c r="K193" s="143"/>
      <c r="L193" s="34"/>
      <c r="M193" s="143"/>
      <c r="N193" s="143"/>
      <c r="O193" s="143"/>
      <c r="P193" s="143"/>
      <c r="Q193" s="143"/>
      <c r="R193" s="34"/>
      <c r="S193" s="143"/>
      <c r="T193" s="143"/>
      <c r="U193" s="143"/>
      <c r="V193" s="143"/>
      <c r="W193" s="143"/>
      <c r="X193" s="34"/>
      <c r="Y193" s="143"/>
      <c r="Z193" s="143"/>
      <c r="AA193" s="143"/>
      <c r="AB193" s="143"/>
      <c r="AC193" s="143"/>
      <c r="AD193" s="143"/>
      <c r="AE193" s="143"/>
      <c r="AF193" s="143"/>
      <c r="AG193" s="143"/>
      <c r="AH193" s="143"/>
      <c r="AI193" s="143"/>
      <c r="AJ193" s="143"/>
      <c r="AK193" s="143"/>
      <c r="AL193" s="143"/>
    </row>
    <row r="194" spans="1:38" ht="23.25" x14ac:dyDescent="0.2">
      <c r="A194" s="161"/>
      <c r="B194" s="25" t="s">
        <v>180</v>
      </c>
      <c r="C194" s="45"/>
      <c r="D194" s="143"/>
      <c r="E194" s="143"/>
      <c r="F194" s="143"/>
      <c r="G194" s="143"/>
      <c r="H194" s="145"/>
      <c r="I194" s="34">
        <f>I192</f>
        <v>425</v>
      </c>
      <c r="J194" s="143"/>
      <c r="K194" s="143"/>
      <c r="L194" s="34"/>
      <c r="M194" s="143"/>
      <c r="N194" s="143"/>
      <c r="O194" s="143"/>
      <c r="P194" s="143"/>
      <c r="Q194" s="143"/>
      <c r="R194" s="34"/>
      <c r="S194" s="143"/>
      <c r="T194" s="143"/>
      <c r="U194" s="143"/>
      <c r="V194" s="143"/>
      <c r="W194" s="143"/>
      <c r="X194" s="34"/>
      <c r="Y194" s="143"/>
      <c r="Z194" s="143"/>
      <c r="AA194" s="143"/>
      <c r="AB194" s="143"/>
      <c r="AC194" s="143"/>
      <c r="AD194" s="143"/>
      <c r="AE194" s="143"/>
      <c r="AF194" s="143"/>
      <c r="AG194" s="143"/>
      <c r="AH194" s="143"/>
      <c r="AI194" s="143"/>
      <c r="AJ194" s="143"/>
      <c r="AK194" s="143"/>
      <c r="AL194" s="143"/>
    </row>
    <row r="195" spans="1:38" ht="31.15" customHeight="1" x14ac:dyDescent="0.2">
      <c r="A195" s="43"/>
      <c r="B195" s="25" t="s">
        <v>90</v>
      </c>
      <c r="C195" s="49">
        <f>C183+C186+C189+C192</f>
        <v>74251.166429999997</v>
      </c>
      <c r="D195" s="49">
        <f>D183</f>
        <v>3.5655800000000002</v>
      </c>
      <c r="E195" s="47"/>
      <c r="F195" s="45">
        <f t="shared" ref="F195:Q195" si="15">F183</f>
        <v>0</v>
      </c>
      <c r="G195" s="45">
        <f t="shared" si="15"/>
        <v>0</v>
      </c>
      <c r="H195" s="70">
        <f t="shared" si="15"/>
        <v>0</v>
      </c>
      <c r="I195" s="34">
        <f>I186+I189+I192</f>
        <v>1275</v>
      </c>
      <c r="J195" s="45">
        <f t="shared" si="15"/>
        <v>0</v>
      </c>
      <c r="K195" s="45">
        <f t="shared" si="15"/>
        <v>0</v>
      </c>
      <c r="L195" s="45">
        <f t="shared" si="15"/>
        <v>0</v>
      </c>
      <c r="M195" s="45">
        <f t="shared" si="15"/>
        <v>0</v>
      </c>
      <c r="N195" s="45">
        <f t="shared" si="15"/>
        <v>0</v>
      </c>
      <c r="O195" s="45">
        <f t="shared" si="15"/>
        <v>0</v>
      </c>
      <c r="P195" s="45">
        <f t="shared" si="15"/>
        <v>0</v>
      </c>
      <c r="Q195" s="45">
        <f t="shared" si="15"/>
        <v>0</v>
      </c>
      <c r="R195" s="34">
        <f>R183</f>
        <v>0</v>
      </c>
      <c r="S195" s="42">
        <f>S183</f>
        <v>0</v>
      </c>
      <c r="T195" s="45">
        <f t="shared" ref="T195:AL195" si="16">T183</f>
        <v>0</v>
      </c>
      <c r="U195" s="45">
        <f t="shared" si="16"/>
        <v>0</v>
      </c>
      <c r="V195" s="45">
        <f t="shared" si="16"/>
        <v>0</v>
      </c>
      <c r="W195" s="45">
        <f t="shared" si="16"/>
        <v>0</v>
      </c>
      <c r="X195" s="45">
        <f t="shared" si="16"/>
        <v>0</v>
      </c>
      <c r="Y195" s="45">
        <f t="shared" si="16"/>
        <v>0</v>
      </c>
      <c r="Z195" s="45">
        <f t="shared" si="16"/>
        <v>0</v>
      </c>
      <c r="AA195" s="45">
        <f t="shared" si="16"/>
        <v>0</v>
      </c>
      <c r="AB195" s="45">
        <f t="shared" si="16"/>
        <v>0</v>
      </c>
      <c r="AC195" s="45">
        <f t="shared" si="16"/>
        <v>0</v>
      </c>
      <c r="AD195" s="45">
        <f t="shared" si="16"/>
        <v>0</v>
      </c>
      <c r="AE195" s="45">
        <f t="shared" si="16"/>
        <v>0</v>
      </c>
      <c r="AF195" s="45">
        <f t="shared" si="16"/>
        <v>0</v>
      </c>
      <c r="AG195" s="45">
        <f t="shared" si="16"/>
        <v>0</v>
      </c>
      <c r="AH195" s="45">
        <f t="shared" si="16"/>
        <v>0</v>
      </c>
      <c r="AI195" s="45">
        <f t="shared" si="16"/>
        <v>0</v>
      </c>
      <c r="AJ195" s="45">
        <f t="shared" si="16"/>
        <v>0</v>
      </c>
      <c r="AK195" s="45">
        <f t="shared" si="16"/>
        <v>0</v>
      </c>
      <c r="AL195" s="45">
        <f t="shared" si="16"/>
        <v>0</v>
      </c>
    </row>
    <row r="196" spans="1:38" ht="30" customHeight="1" x14ac:dyDescent="0.2">
      <c r="A196" s="159" t="s">
        <v>40</v>
      </c>
      <c r="B196" s="185" t="s">
        <v>2</v>
      </c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8"/>
      <c r="O196" s="198"/>
      <c r="P196" s="198"/>
      <c r="Q196" s="198"/>
      <c r="R196" s="198"/>
      <c r="S196" s="198"/>
      <c r="T196" s="198"/>
      <c r="U196" s="198"/>
      <c r="V196" s="198"/>
      <c r="W196" s="198"/>
      <c r="X196" s="198"/>
      <c r="Y196" s="198"/>
      <c r="Z196" s="198"/>
      <c r="AA196" s="198"/>
      <c r="AB196" s="198"/>
      <c r="AC196" s="198"/>
      <c r="AD196" s="198"/>
      <c r="AE196" s="198"/>
      <c r="AF196" s="198"/>
      <c r="AG196" s="198"/>
      <c r="AH196" s="198"/>
      <c r="AI196" s="198"/>
      <c r="AJ196" s="198"/>
      <c r="AK196" s="198"/>
      <c r="AL196" s="199"/>
    </row>
    <row r="197" spans="1:38" ht="177.75" customHeight="1" x14ac:dyDescent="0.2">
      <c r="A197" s="181" t="s">
        <v>76</v>
      </c>
      <c r="B197" s="71" t="s">
        <v>236</v>
      </c>
      <c r="C197" s="143"/>
      <c r="D197" s="143"/>
      <c r="E197" s="143"/>
      <c r="F197" s="49">
        <v>45484.611649999999</v>
      </c>
      <c r="G197" s="143">
        <v>4.1150000000000002</v>
      </c>
      <c r="H197" s="145"/>
      <c r="I197" s="145"/>
      <c r="J197" s="143"/>
      <c r="K197" s="143"/>
      <c r="L197" s="34"/>
      <c r="M197" s="143"/>
      <c r="N197" s="143"/>
      <c r="O197" s="143"/>
      <c r="P197" s="143"/>
      <c r="Q197" s="143"/>
      <c r="R197" s="143"/>
      <c r="S197" s="47"/>
      <c r="T197" s="143"/>
      <c r="U197" s="143"/>
      <c r="V197" s="143"/>
      <c r="W197" s="143"/>
      <c r="X197" s="34"/>
      <c r="Y197" s="47"/>
      <c r="Z197" s="143"/>
      <c r="AA197" s="143"/>
      <c r="AB197" s="143"/>
      <c r="AC197" s="143"/>
      <c r="AD197" s="143"/>
      <c r="AE197" s="47"/>
      <c r="AF197" s="143"/>
      <c r="AG197" s="143"/>
      <c r="AH197" s="143"/>
      <c r="AI197" s="143"/>
      <c r="AJ197" s="143"/>
      <c r="AK197" s="47"/>
      <c r="AL197" s="143"/>
    </row>
    <row r="198" spans="1:38" ht="23.25" x14ac:dyDescent="0.2">
      <c r="A198" s="182"/>
      <c r="B198" s="25" t="s">
        <v>117</v>
      </c>
      <c r="C198" s="143"/>
      <c r="D198" s="143"/>
      <c r="E198" s="143"/>
      <c r="F198" s="49"/>
      <c r="G198" s="143"/>
      <c r="H198" s="162"/>
      <c r="I198" s="143"/>
      <c r="J198" s="143"/>
      <c r="K198" s="143"/>
      <c r="L198" s="34"/>
      <c r="M198" s="143"/>
      <c r="N198" s="143"/>
      <c r="O198" s="143"/>
      <c r="P198" s="143"/>
      <c r="Q198" s="143"/>
      <c r="R198" s="143"/>
      <c r="S198" s="47"/>
      <c r="T198" s="143"/>
      <c r="U198" s="143"/>
      <c r="V198" s="143"/>
      <c r="W198" s="143"/>
      <c r="X198" s="34"/>
      <c r="Y198" s="47"/>
      <c r="Z198" s="143"/>
      <c r="AA198" s="143"/>
      <c r="AB198" s="143"/>
      <c r="AC198" s="143"/>
      <c r="AD198" s="143"/>
      <c r="AE198" s="47"/>
      <c r="AF198" s="143"/>
      <c r="AG198" s="143"/>
      <c r="AH198" s="143"/>
      <c r="AI198" s="143"/>
      <c r="AJ198" s="143"/>
      <c r="AK198" s="47"/>
      <c r="AL198" s="143"/>
    </row>
    <row r="199" spans="1:38" ht="29.25" customHeight="1" x14ac:dyDescent="0.2">
      <c r="A199" s="183"/>
      <c r="B199" s="25" t="s">
        <v>118</v>
      </c>
      <c r="C199" s="143"/>
      <c r="D199" s="143"/>
      <c r="E199" s="143"/>
      <c r="F199" s="49">
        <f>F197</f>
        <v>45484.611649999999</v>
      </c>
      <c r="G199" s="143"/>
      <c r="H199" s="162"/>
      <c r="I199" s="143"/>
      <c r="J199" s="143"/>
      <c r="K199" s="143"/>
      <c r="L199" s="34"/>
      <c r="M199" s="143"/>
      <c r="N199" s="143"/>
      <c r="O199" s="143"/>
      <c r="P199" s="143"/>
      <c r="Q199" s="143"/>
      <c r="R199" s="143"/>
      <c r="S199" s="47"/>
      <c r="T199" s="143"/>
      <c r="U199" s="143"/>
      <c r="V199" s="143"/>
      <c r="W199" s="143"/>
      <c r="X199" s="34"/>
      <c r="Y199" s="47"/>
      <c r="Z199" s="143"/>
      <c r="AA199" s="143"/>
      <c r="AB199" s="143"/>
      <c r="AC199" s="143"/>
      <c r="AD199" s="143"/>
      <c r="AE199" s="47"/>
      <c r="AF199" s="143"/>
      <c r="AG199" s="143"/>
      <c r="AH199" s="143"/>
      <c r="AI199" s="143"/>
      <c r="AJ199" s="143"/>
      <c r="AK199" s="47"/>
      <c r="AL199" s="143"/>
    </row>
    <row r="200" spans="1:38" ht="27" customHeight="1" x14ac:dyDescent="0.2">
      <c r="A200" s="43"/>
      <c r="B200" s="25" t="s">
        <v>90</v>
      </c>
      <c r="C200" s="47">
        <f>C197</f>
        <v>0</v>
      </c>
      <c r="D200" s="47">
        <f t="shared" ref="D200:AL200" si="17">D197</f>
        <v>0</v>
      </c>
      <c r="E200" s="47">
        <f t="shared" si="17"/>
        <v>0</v>
      </c>
      <c r="F200" s="49">
        <f t="shared" si="17"/>
        <v>45484.611649999999</v>
      </c>
      <c r="G200" s="51">
        <f t="shared" si="17"/>
        <v>4.1150000000000002</v>
      </c>
      <c r="H200" s="47">
        <f t="shared" si="17"/>
        <v>0</v>
      </c>
      <c r="I200" s="47">
        <f t="shared" si="17"/>
        <v>0</v>
      </c>
      <c r="J200" s="47">
        <f t="shared" si="17"/>
        <v>0</v>
      </c>
      <c r="K200" s="47">
        <f t="shared" si="17"/>
        <v>0</v>
      </c>
      <c r="L200" s="47">
        <f t="shared" si="17"/>
        <v>0</v>
      </c>
      <c r="M200" s="47">
        <f t="shared" si="17"/>
        <v>0</v>
      </c>
      <c r="N200" s="47">
        <f t="shared" si="17"/>
        <v>0</v>
      </c>
      <c r="O200" s="47">
        <f t="shared" si="17"/>
        <v>0</v>
      </c>
      <c r="P200" s="47">
        <f t="shared" si="17"/>
        <v>0</v>
      </c>
      <c r="Q200" s="47">
        <f t="shared" si="17"/>
        <v>0</v>
      </c>
      <c r="R200" s="47">
        <f t="shared" si="17"/>
        <v>0</v>
      </c>
      <c r="S200" s="47">
        <f t="shared" si="17"/>
        <v>0</v>
      </c>
      <c r="T200" s="47">
        <f t="shared" si="17"/>
        <v>0</v>
      </c>
      <c r="U200" s="47">
        <f t="shared" si="17"/>
        <v>0</v>
      </c>
      <c r="V200" s="47">
        <f t="shared" si="17"/>
        <v>0</v>
      </c>
      <c r="W200" s="47">
        <f t="shared" si="17"/>
        <v>0</v>
      </c>
      <c r="X200" s="47">
        <f t="shared" si="17"/>
        <v>0</v>
      </c>
      <c r="Y200" s="47">
        <f t="shared" si="17"/>
        <v>0</v>
      </c>
      <c r="Z200" s="47">
        <f t="shared" si="17"/>
        <v>0</v>
      </c>
      <c r="AA200" s="47">
        <f t="shared" si="17"/>
        <v>0</v>
      </c>
      <c r="AB200" s="47">
        <f t="shared" si="17"/>
        <v>0</v>
      </c>
      <c r="AC200" s="47">
        <f t="shared" si="17"/>
        <v>0</v>
      </c>
      <c r="AD200" s="47">
        <f t="shared" si="17"/>
        <v>0</v>
      </c>
      <c r="AE200" s="47">
        <f t="shared" si="17"/>
        <v>0</v>
      </c>
      <c r="AF200" s="47">
        <f t="shared" si="17"/>
        <v>0</v>
      </c>
      <c r="AG200" s="47">
        <f t="shared" si="17"/>
        <v>0</v>
      </c>
      <c r="AH200" s="47">
        <f t="shared" si="17"/>
        <v>0</v>
      </c>
      <c r="AI200" s="47">
        <f t="shared" si="17"/>
        <v>0</v>
      </c>
      <c r="AJ200" s="47">
        <f t="shared" si="17"/>
        <v>0</v>
      </c>
      <c r="AK200" s="47">
        <f t="shared" si="17"/>
        <v>0</v>
      </c>
      <c r="AL200" s="47">
        <f t="shared" si="17"/>
        <v>0</v>
      </c>
    </row>
    <row r="201" spans="1:38" ht="27" customHeight="1" x14ac:dyDescent="0.2">
      <c r="A201" s="43" t="s">
        <v>41</v>
      </c>
      <c r="B201" s="215" t="s">
        <v>3</v>
      </c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  <c r="N201" s="198"/>
      <c r="O201" s="198"/>
      <c r="P201" s="198"/>
      <c r="Q201" s="198"/>
      <c r="R201" s="198"/>
      <c r="S201" s="198"/>
      <c r="T201" s="198"/>
      <c r="U201" s="198"/>
      <c r="V201" s="198"/>
      <c r="W201" s="198"/>
      <c r="X201" s="198"/>
      <c r="Y201" s="198"/>
      <c r="Z201" s="198"/>
      <c r="AA201" s="198"/>
      <c r="AB201" s="198"/>
      <c r="AC201" s="198"/>
      <c r="AD201" s="198"/>
      <c r="AE201" s="198"/>
      <c r="AF201" s="198"/>
      <c r="AG201" s="198"/>
      <c r="AH201" s="198"/>
      <c r="AI201" s="198"/>
      <c r="AJ201" s="198"/>
      <c r="AK201" s="198"/>
      <c r="AL201" s="199"/>
    </row>
    <row r="202" spans="1:38" ht="171" customHeight="1" x14ac:dyDescent="0.2">
      <c r="A202" s="178" t="s">
        <v>77</v>
      </c>
      <c r="B202" s="25" t="s">
        <v>237</v>
      </c>
      <c r="C202" s="28"/>
      <c r="D202" s="28"/>
      <c r="E202" s="28"/>
      <c r="F202" s="72"/>
      <c r="G202" s="54"/>
      <c r="H202" s="28"/>
      <c r="I202" s="28"/>
      <c r="J202" s="28"/>
      <c r="K202" s="28"/>
      <c r="L202" s="27">
        <v>49401.16</v>
      </c>
      <c r="M202" s="52">
        <v>5.3</v>
      </c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</row>
    <row r="203" spans="1:38" ht="27" customHeight="1" x14ac:dyDescent="0.2">
      <c r="A203" s="179"/>
      <c r="B203" s="25" t="s">
        <v>117</v>
      </c>
      <c r="C203" s="28"/>
      <c r="D203" s="28"/>
      <c r="E203" s="28"/>
      <c r="F203" s="72"/>
      <c r="G203" s="54"/>
      <c r="H203" s="28"/>
      <c r="I203" s="28"/>
      <c r="J203" s="28"/>
      <c r="K203" s="28"/>
      <c r="L203" s="70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</row>
    <row r="204" spans="1:38" ht="27" customHeight="1" x14ac:dyDescent="0.2">
      <c r="A204" s="180"/>
      <c r="B204" s="25" t="s">
        <v>119</v>
      </c>
      <c r="C204" s="28"/>
      <c r="D204" s="28"/>
      <c r="E204" s="28"/>
      <c r="F204" s="72"/>
      <c r="G204" s="54"/>
      <c r="H204" s="28"/>
      <c r="I204" s="28"/>
      <c r="J204" s="28"/>
      <c r="K204" s="28"/>
      <c r="L204" s="27">
        <f>L202</f>
        <v>49401.16</v>
      </c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</row>
    <row r="205" spans="1:38" ht="27" customHeight="1" x14ac:dyDescent="0.2">
      <c r="A205" s="43"/>
      <c r="B205" s="25" t="s">
        <v>90</v>
      </c>
      <c r="C205" s="28"/>
      <c r="D205" s="28"/>
      <c r="E205" s="28"/>
      <c r="F205" s="72"/>
      <c r="G205" s="54"/>
      <c r="H205" s="28"/>
      <c r="I205" s="28"/>
      <c r="J205" s="28"/>
      <c r="K205" s="28"/>
      <c r="L205" s="27">
        <f>L202</f>
        <v>49401.16</v>
      </c>
      <c r="M205" s="52">
        <f>M202</f>
        <v>5.3</v>
      </c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</row>
    <row r="206" spans="1:38" ht="25.5" customHeight="1" x14ac:dyDescent="0.2">
      <c r="A206" s="43" t="s">
        <v>42</v>
      </c>
      <c r="B206" s="184" t="s">
        <v>4</v>
      </c>
      <c r="C206" s="185"/>
      <c r="D206" s="185"/>
      <c r="E206" s="185"/>
      <c r="F206" s="185"/>
      <c r="G206" s="185"/>
      <c r="H206" s="185"/>
      <c r="I206" s="185"/>
      <c r="J206" s="185"/>
      <c r="K206" s="185"/>
      <c r="L206" s="185"/>
      <c r="M206" s="185"/>
      <c r="N206" s="185"/>
      <c r="O206" s="185"/>
      <c r="P206" s="185"/>
      <c r="Q206" s="185"/>
      <c r="R206" s="185"/>
      <c r="S206" s="185"/>
      <c r="T206" s="185"/>
      <c r="U206" s="185"/>
      <c r="V206" s="185"/>
      <c r="W206" s="185"/>
      <c r="X206" s="185"/>
      <c r="Y206" s="185"/>
      <c r="Z206" s="185"/>
      <c r="AA206" s="185"/>
      <c r="AB206" s="185"/>
      <c r="AC206" s="185"/>
      <c r="AD206" s="185"/>
      <c r="AE206" s="185"/>
      <c r="AF206" s="185"/>
      <c r="AG206" s="185"/>
      <c r="AH206" s="185"/>
      <c r="AI206" s="185"/>
      <c r="AJ206" s="185"/>
      <c r="AK206" s="185"/>
      <c r="AL206" s="186"/>
    </row>
    <row r="207" spans="1:38" ht="244.5" customHeight="1" x14ac:dyDescent="0.2">
      <c r="A207" s="181" t="s">
        <v>102</v>
      </c>
      <c r="B207" s="64" t="s">
        <v>272</v>
      </c>
      <c r="C207" s="145"/>
      <c r="D207" s="145"/>
      <c r="E207" s="145"/>
      <c r="F207" s="72">
        <v>1826.0385100000001</v>
      </c>
      <c r="G207" s="145"/>
      <c r="H207" s="145"/>
      <c r="I207" s="145"/>
      <c r="J207" s="145"/>
      <c r="K207" s="145"/>
      <c r="L207" s="120">
        <v>20010.5429</v>
      </c>
      <c r="M207" s="145">
        <v>3</v>
      </c>
      <c r="N207" s="145"/>
      <c r="O207" s="145"/>
      <c r="P207" s="145"/>
      <c r="Q207" s="145"/>
      <c r="R207" s="145"/>
      <c r="S207" s="145"/>
      <c r="T207" s="145"/>
      <c r="U207" s="145"/>
      <c r="V207" s="145"/>
      <c r="W207" s="145"/>
      <c r="X207" s="145"/>
      <c r="Y207" s="145"/>
      <c r="Z207" s="145"/>
      <c r="AA207" s="145"/>
      <c r="AB207" s="145"/>
      <c r="AC207" s="145"/>
      <c r="AD207" s="145"/>
      <c r="AE207" s="145"/>
      <c r="AF207" s="145"/>
      <c r="AG207" s="145"/>
      <c r="AH207" s="145"/>
      <c r="AI207" s="145"/>
      <c r="AJ207" s="145"/>
      <c r="AK207" s="142"/>
      <c r="AL207" s="143"/>
    </row>
    <row r="208" spans="1:38" ht="25.5" customHeight="1" x14ac:dyDescent="0.2">
      <c r="A208" s="182"/>
      <c r="B208" s="44" t="s">
        <v>117</v>
      </c>
      <c r="C208" s="145"/>
      <c r="D208" s="145"/>
      <c r="E208" s="145"/>
      <c r="F208" s="72"/>
      <c r="G208" s="145"/>
      <c r="H208" s="145"/>
      <c r="I208" s="145"/>
      <c r="J208" s="145"/>
      <c r="K208" s="145"/>
      <c r="L208" s="72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45"/>
      <c r="Y208" s="145"/>
      <c r="Z208" s="145"/>
      <c r="AA208" s="145"/>
      <c r="AB208" s="145"/>
      <c r="AC208" s="145"/>
      <c r="AD208" s="145"/>
      <c r="AE208" s="145"/>
      <c r="AF208" s="145"/>
      <c r="AG208" s="145"/>
      <c r="AH208" s="145"/>
      <c r="AI208" s="145"/>
      <c r="AJ208" s="145"/>
      <c r="AK208" s="142"/>
      <c r="AL208" s="143"/>
    </row>
    <row r="209" spans="1:51" ht="25.5" customHeight="1" x14ac:dyDescent="0.2">
      <c r="A209" s="182"/>
      <c r="B209" s="44" t="s">
        <v>118</v>
      </c>
      <c r="C209" s="145"/>
      <c r="D209" s="145"/>
      <c r="E209" s="145"/>
      <c r="F209" s="72">
        <f>F207</f>
        <v>1826.0385100000001</v>
      </c>
      <c r="G209" s="145"/>
      <c r="H209" s="145"/>
      <c r="I209" s="145"/>
      <c r="J209" s="145"/>
      <c r="K209" s="145"/>
      <c r="L209" s="72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45"/>
      <c r="Z209" s="145"/>
      <c r="AA209" s="145"/>
      <c r="AB209" s="145"/>
      <c r="AC209" s="145"/>
      <c r="AD209" s="145"/>
      <c r="AE209" s="145"/>
      <c r="AF209" s="145"/>
      <c r="AG209" s="145"/>
      <c r="AH209" s="145"/>
      <c r="AI209" s="145"/>
      <c r="AJ209" s="145"/>
      <c r="AK209" s="142"/>
      <c r="AL209" s="143"/>
    </row>
    <row r="210" spans="1:51" ht="25.5" customHeight="1" x14ac:dyDescent="0.2">
      <c r="A210" s="144"/>
      <c r="B210" s="44" t="s">
        <v>119</v>
      </c>
      <c r="C210" s="143"/>
      <c r="D210" s="145"/>
      <c r="E210" s="145"/>
      <c r="F210" s="145"/>
      <c r="G210" s="145"/>
      <c r="H210" s="141"/>
      <c r="I210" s="145"/>
      <c r="J210" s="145"/>
      <c r="K210" s="145"/>
      <c r="L210" s="120">
        <f>L207</f>
        <v>20010.5429</v>
      </c>
      <c r="M210" s="145"/>
      <c r="N210" s="145"/>
      <c r="O210" s="145"/>
      <c r="P210" s="145"/>
      <c r="Q210" s="145"/>
      <c r="R210" s="145"/>
      <c r="S210" s="145"/>
      <c r="T210" s="145"/>
      <c r="U210" s="145"/>
      <c r="V210" s="145"/>
      <c r="W210" s="145"/>
      <c r="X210" s="145"/>
      <c r="Y210" s="145"/>
      <c r="Z210" s="145"/>
      <c r="AA210" s="145"/>
      <c r="AB210" s="145"/>
      <c r="AC210" s="145"/>
      <c r="AD210" s="145"/>
      <c r="AE210" s="145"/>
      <c r="AF210" s="145"/>
      <c r="AG210" s="145"/>
      <c r="AH210" s="145"/>
      <c r="AI210" s="145"/>
      <c r="AJ210" s="145"/>
      <c r="AK210" s="142"/>
      <c r="AL210" s="143"/>
    </row>
    <row r="211" spans="1:51" ht="145.5" customHeight="1" x14ac:dyDescent="0.2">
      <c r="A211" s="158" t="s">
        <v>78</v>
      </c>
      <c r="B211" s="44" t="s">
        <v>310</v>
      </c>
      <c r="C211" s="143"/>
      <c r="D211" s="145"/>
      <c r="E211" s="145"/>
      <c r="F211" s="145"/>
      <c r="G211" s="145"/>
      <c r="H211" s="141"/>
      <c r="I211" s="145"/>
      <c r="J211" s="145"/>
      <c r="K211" s="145"/>
      <c r="L211" s="70">
        <v>38392.402000000002</v>
      </c>
      <c r="M211" s="145">
        <v>5</v>
      </c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45"/>
      <c r="Z211" s="145"/>
      <c r="AA211" s="145"/>
      <c r="AB211" s="145"/>
      <c r="AC211" s="145"/>
      <c r="AD211" s="145"/>
      <c r="AE211" s="145"/>
      <c r="AF211" s="145"/>
      <c r="AG211" s="145"/>
      <c r="AH211" s="145"/>
      <c r="AI211" s="145"/>
      <c r="AJ211" s="145"/>
      <c r="AK211" s="142"/>
      <c r="AL211" s="143"/>
    </row>
    <row r="212" spans="1:51" ht="25.5" customHeight="1" x14ac:dyDescent="0.2">
      <c r="A212" s="140"/>
      <c r="B212" s="25" t="s">
        <v>117</v>
      </c>
      <c r="C212" s="143"/>
      <c r="D212" s="145"/>
      <c r="E212" s="145"/>
      <c r="F212" s="145"/>
      <c r="G212" s="145"/>
      <c r="H212" s="141"/>
      <c r="I212" s="145"/>
      <c r="J212" s="145"/>
      <c r="K212" s="145"/>
      <c r="L212" s="70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45"/>
      <c r="Z212" s="145"/>
      <c r="AA212" s="145"/>
      <c r="AB212" s="145"/>
      <c r="AC212" s="145"/>
      <c r="AD212" s="145"/>
      <c r="AE212" s="145"/>
      <c r="AF212" s="145"/>
      <c r="AG212" s="145"/>
      <c r="AH212" s="145"/>
      <c r="AI212" s="145"/>
      <c r="AJ212" s="145"/>
      <c r="AK212" s="142"/>
      <c r="AL212" s="143"/>
    </row>
    <row r="213" spans="1:51" ht="25.5" customHeight="1" x14ac:dyDescent="0.2">
      <c r="A213" s="140"/>
      <c r="B213" s="25" t="s">
        <v>119</v>
      </c>
      <c r="C213" s="143"/>
      <c r="D213" s="145"/>
      <c r="E213" s="145"/>
      <c r="F213" s="145"/>
      <c r="G213" s="145"/>
      <c r="H213" s="141"/>
      <c r="I213" s="145"/>
      <c r="J213" s="145"/>
      <c r="K213" s="145"/>
      <c r="L213" s="70">
        <f>L211</f>
        <v>38392.402000000002</v>
      </c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45"/>
      <c r="Z213" s="145"/>
      <c r="AA213" s="145"/>
      <c r="AB213" s="145"/>
      <c r="AC213" s="145"/>
      <c r="AD213" s="145"/>
      <c r="AE213" s="145"/>
      <c r="AF213" s="145"/>
      <c r="AG213" s="145"/>
      <c r="AH213" s="145"/>
      <c r="AI213" s="145"/>
      <c r="AJ213" s="145"/>
      <c r="AK213" s="142"/>
      <c r="AL213" s="143"/>
    </row>
    <row r="214" spans="1:51" ht="311.25" customHeight="1" x14ac:dyDescent="0.2">
      <c r="A214" s="157" t="s">
        <v>103</v>
      </c>
      <c r="B214" s="44" t="s">
        <v>269</v>
      </c>
      <c r="C214" s="143"/>
      <c r="D214" s="145"/>
      <c r="E214" s="145"/>
      <c r="F214" s="72">
        <v>83543.831749999998</v>
      </c>
      <c r="G214" s="54">
        <v>5.7990000000000004</v>
      </c>
      <c r="H214" s="141"/>
      <c r="I214" s="145"/>
      <c r="J214" s="145"/>
      <c r="K214" s="145"/>
      <c r="L214" s="23"/>
      <c r="M214" s="145"/>
      <c r="N214" s="145"/>
      <c r="O214" s="145"/>
      <c r="P214" s="145"/>
      <c r="Q214" s="145"/>
      <c r="R214" s="145"/>
      <c r="S214" s="28"/>
      <c r="T214" s="145"/>
      <c r="U214" s="145"/>
      <c r="V214" s="145"/>
      <c r="W214" s="145"/>
      <c r="X214" s="145"/>
      <c r="Y214" s="145"/>
      <c r="Z214" s="145"/>
      <c r="AA214" s="145"/>
      <c r="AB214" s="145"/>
      <c r="AC214" s="145"/>
      <c r="AD214" s="145"/>
      <c r="AE214" s="28"/>
      <c r="AF214" s="145"/>
      <c r="AG214" s="145"/>
      <c r="AH214" s="145"/>
      <c r="AI214" s="145"/>
      <c r="AJ214" s="145"/>
      <c r="AK214" s="145"/>
      <c r="AL214" s="145"/>
    </row>
    <row r="215" spans="1:51" ht="23.25" x14ac:dyDescent="0.2">
      <c r="A215" s="140"/>
      <c r="B215" s="44" t="s">
        <v>117</v>
      </c>
      <c r="C215" s="143"/>
      <c r="D215" s="145"/>
      <c r="E215" s="145"/>
      <c r="F215" s="72"/>
      <c r="G215" s="54"/>
      <c r="H215" s="141"/>
      <c r="I215" s="145"/>
      <c r="J215" s="145"/>
      <c r="K215" s="145"/>
      <c r="L215" s="23"/>
      <c r="M215" s="145"/>
      <c r="N215" s="145"/>
      <c r="O215" s="145"/>
      <c r="P215" s="145"/>
      <c r="Q215" s="145"/>
      <c r="R215" s="145"/>
      <c r="S215" s="28"/>
      <c r="T215" s="145"/>
      <c r="U215" s="145"/>
      <c r="V215" s="145"/>
      <c r="W215" s="145"/>
      <c r="X215" s="145"/>
      <c r="Y215" s="145"/>
      <c r="Z215" s="145"/>
      <c r="AA215" s="145"/>
      <c r="AB215" s="145"/>
      <c r="AC215" s="145"/>
      <c r="AD215" s="145"/>
      <c r="AE215" s="28"/>
      <c r="AF215" s="145"/>
      <c r="AG215" s="145"/>
      <c r="AH215" s="145"/>
      <c r="AI215" s="145"/>
      <c r="AJ215" s="145"/>
      <c r="AK215" s="145"/>
      <c r="AL215" s="145"/>
    </row>
    <row r="216" spans="1:51" ht="27" customHeight="1" x14ac:dyDescent="0.2">
      <c r="A216" s="144"/>
      <c r="B216" s="44" t="s">
        <v>118</v>
      </c>
      <c r="C216" s="143"/>
      <c r="D216" s="145"/>
      <c r="E216" s="145"/>
      <c r="F216" s="72">
        <f>F214</f>
        <v>83543.831749999998</v>
      </c>
      <c r="G216" s="54"/>
      <c r="H216" s="141"/>
      <c r="I216" s="145"/>
      <c r="J216" s="145"/>
      <c r="K216" s="145"/>
      <c r="L216" s="23"/>
      <c r="M216" s="145"/>
      <c r="N216" s="145"/>
      <c r="O216" s="145"/>
      <c r="P216" s="145"/>
      <c r="Q216" s="145"/>
      <c r="R216" s="145"/>
      <c r="S216" s="28"/>
      <c r="T216" s="145"/>
      <c r="U216" s="145"/>
      <c r="V216" s="145"/>
      <c r="W216" s="145"/>
      <c r="X216" s="145"/>
      <c r="Y216" s="145"/>
      <c r="Z216" s="145"/>
      <c r="AA216" s="145"/>
      <c r="AB216" s="145"/>
      <c r="AC216" s="145"/>
      <c r="AD216" s="145"/>
      <c r="AE216" s="28"/>
      <c r="AF216" s="145"/>
      <c r="AG216" s="145"/>
      <c r="AH216" s="145"/>
      <c r="AI216" s="145"/>
      <c r="AJ216" s="145"/>
      <c r="AK216" s="145"/>
      <c r="AL216" s="145"/>
    </row>
    <row r="217" spans="1:51" ht="147" customHeight="1" x14ac:dyDescent="0.2">
      <c r="A217" s="158" t="s">
        <v>79</v>
      </c>
      <c r="B217" s="44" t="s">
        <v>246</v>
      </c>
      <c r="C217" s="143"/>
      <c r="D217" s="143"/>
      <c r="E217" s="143"/>
      <c r="F217" s="49"/>
      <c r="G217" s="51"/>
      <c r="H217" s="141"/>
      <c r="I217" s="145"/>
      <c r="J217" s="143"/>
      <c r="K217" s="143"/>
      <c r="L217" s="45">
        <v>63878.883000000002</v>
      </c>
      <c r="M217" s="143">
        <v>6.52</v>
      </c>
      <c r="N217" s="143"/>
      <c r="O217" s="143"/>
      <c r="P217" s="143"/>
      <c r="Q217" s="143"/>
      <c r="R217" s="143"/>
      <c r="S217" s="47"/>
      <c r="T217" s="143"/>
      <c r="U217" s="143"/>
      <c r="V217" s="143"/>
      <c r="W217" s="143"/>
      <c r="X217" s="143"/>
      <c r="Y217" s="143"/>
      <c r="Z217" s="143"/>
      <c r="AA217" s="143"/>
      <c r="AB217" s="143"/>
      <c r="AC217" s="143"/>
      <c r="AD217" s="143"/>
      <c r="AE217" s="47"/>
      <c r="AF217" s="143"/>
      <c r="AG217" s="143"/>
      <c r="AH217" s="143"/>
      <c r="AI217" s="143"/>
      <c r="AJ217" s="143"/>
      <c r="AK217" s="143"/>
      <c r="AL217" s="143"/>
    </row>
    <row r="218" spans="1:51" ht="27" customHeight="1" x14ac:dyDescent="0.2">
      <c r="A218" s="140"/>
      <c r="B218" s="44" t="s">
        <v>117</v>
      </c>
      <c r="C218" s="143"/>
      <c r="D218" s="143"/>
      <c r="E218" s="143"/>
      <c r="F218" s="49"/>
      <c r="G218" s="51"/>
      <c r="H218" s="141"/>
      <c r="I218" s="145"/>
      <c r="J218" s="143"/>
      <c r="K218" s="143"/>
      <c r="L218" s="45"/>
      <c r="M218" s="143"/>
      <c r="N218" s="143"/>
      <c r="O218" s="143"/>
      <c r="P218" s="143"/>
      <c r="Q218" s="143"/>
      <c r="R218" s="143"/>
      <c r="S218" s="47"/>
      <c r="T218" s="143"/>
      <c r="U218" s="143"/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47"/>
      <c r="AF218" s="143"/>
      <c r="AG218" s="143"/>
      <c r="AH218" s="143"/>
      <c r="AI218" s="143"/>
      <c r="AJ218" s="143"/>
      <c r="AK218" s="143"/>
      <c r="AL218" s="143"/>
    </row>
    <row r="219" spans="1:51" ht="27" customHeight="1" x14ac:dyDescent="0.2">
      <c r="A219" s="140"/>
      <c r="B219" s="44" t="s">
        <v>119</v>
      </c>
      <c r="C219" s="143"/>
      <c r="D219" s="143"/>
      <c r="E219" s="143"/>
      <c r="F219" s="49"/>
      <c r="G219" s="51"/>
      <c r="H219" s="141"/>
      <c r="I219" s="145"/>
      <c r="J219" s="143"/>
      <c r="K219" s="143"/>
      <c r="L219" s="45">
        <f>L217</f>
        <v>63878.883000000002</v>
      </c>
      <c r="M219" s="143"/>
      <c r="N219" s="143"/>
      <c r="O219" s="143"/>
      <c r="P219" s="143"/>
      <c r="Q219" s="143"/>
      <c r="R219" s="143"/>
      <c r="S219" s="47"/>
      <c r="T219" s="143"/>
      <c r="U219" s="14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47"/>
      <c r="AF219" s="143"/>
      <c r="AG219" s="143"/>
      <c r="AH219" s="143"/>
      <c r="AI219" s="143"/>
      <c r="AJ219" s="143"/>
      <c r="AK219" s="143"/>
      <c r="AL219" s="143"/>
    </row>
    <row r="220" spans="1:51" ht="172.5" customHeight="1" x14ac:dyDescent="0.2">
      <c r="A220" s="157" t="s">
        <v>80</v>
      </c>
      <c r="B220" s="151" t="s">
        <v>273</v>
      </c>
      <c r="C220" s="143"/>
      <c r="D220" s="143"/>
      <c r="E220" s="143"/>
      <c r="F220" s="49">
        <v>34186.782120000003</v>
      </c>
      <c r="G220" s="143">
        <v>2.6219999999999999</v>
      </c>
      <c r="H220" s="145"/>
      <c r="I220" s="145"/>
      <c r="J220" s="143"/>
      <c r="K220" s="143"/>
      <c r="L220" s="34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  <c r="Y220" s="143"/>
      <c r="Z220" s="143"/>
      <c r="AA220" s="143"/>
      <c r="AB220" s="143"/>
      <c r="AC220" s="143"/>
      <c r="AD220" s="143"/>
      <c r="AE220" s="143"/>
      <c r="AF220" s="143"/>
      <c r="AG220" s="143"/>
      <c r="AH220" s="143"/>
      <c r="AI220" s="143"/>
      <c r="AJ220" s="143"/>
      <c r="AK220" s="143"/>
      <c r="AL220" s="143"/>
    </row>
    <row r="221" spans="1:51" ht="23.25" x14ac:dyDescent="0.2">
      <c r="A221" s="140"/>
      <c r="B221" s="44" t="s">
        <v>117</v>
      </c>
      <c r="C221" s="143"/>
      <c r="D221" s="143"/>
      <c r="E221" s="143"/>
      <c r="F221" s="49"/>
      <c r="G221" s="143"/>
      <c r="H221" s="145"/>
      <c r="I221" s="145"/>
      <c r="J221" s="145"/>
      <c r="K221" s="145"/>
      <c r="L221" s="23"/>
      <c r="M221" s="145"/>
      <c r="N221" s="145"/>
      <c r="O221" s="145"/>
      <c r="P221" s="143"/>
      <c r="Q221" s="143"/>
      <c r="R221" s="143"/>
      <c r="S221" s="143"/>
      <c r="T221" s="143"/>
      <c r="U221" s="143"/>
      <c r="V221" s="143"/>
      <c r="W221" s="143"/>
      <c r="X221" s="143"/>
      <c r="Y221" s="143"/>
      <c r="Z221" s="143"/>
      <c r="AA221" s="143"/>
      <c r="AB221" s="143"/>
      <c r="AC221" s="143"/>
      <c r="AD221" s="143"/>
      <c r="AE221" s="143"/>
      <c r="AF221" s="143"/>
      <c r="AG221" s="143"/>
      <c r="AH221" s="143"/>
      <c r="AI221" s="143"/>
      <c r="AJ221" s="143"/>
      <c r="AK221" s="143"/>
      <c r="AL221" s="143"/>
    </row>
    <row r="222" spans="1:51" ht="23.25" x14ac:dyDescent="0.2">
      <c r="A222" s="144"/>
      <c r="B222" s="44" t="s">
        <v>118</v>
      </c>
      <c r="C222" s="143"/>
      <c r="D222" s="143"/>
      <c r="E222" s="143"/>
      <c r="F222" s="49">
        <f>F220</f>
        <v>34186.782120000003</v>
      </c>
      <c r="G222" s="143"/>
      <c r="H222" s="145"/>
      <c r="I222" s="145"/>
      <c r="J222" s="145"/>
      <c r="K222" s="145"/>
      <c r="L222" s="23"/>
      <c r="M222" s="145"/>
      <c r="N222" s="145"/>
      <c r="O222" s="145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/>
      <c r="AF222" s="143"/>
      <c r="AG222" s="143"/>
      <c r="AH222" s="143"/>
      <c r="AI222" s="143"/>
      <c r="AJ222" s="143"/>
      <c r="AK222" s="143"/>
      <c r="AL222" s="143"/>
    </row>
    <row r="223" spans="1:51" ht="23.25" x14ac:dyDescent="0.2">
      <c r="A223" s="144"/>
      <c r="B223" s="25" t="s">
        <v>90</v>
      </c>
      <c r="C223" s="47">
        <f>C207+C211+C214+C217+C220</f>
        <v>0</v>
      </c>
      <c r="D223" s="47">
        <f t="shared" ref="D223:AL223" si="18">D207+D211+D214+D217+D220</f>
        <v>0</v>
      </c>
      <c r="E223" s="47">
        <f t="shared" si="18"/>
        <v>0</v>
      </c>
      <c r="F223" s="74">
        <f t="shared" si="18"/>
        <v>119556.65238</v>
      </c>
      <c r="G223" s="51">
        <f t="shared" si="18"/>
        <v>8.4209999999999994</v>
      </c>
      <c r="H223" s="47">
        <f t="shared" si="18"/>
        <v>0</v>
      </c>
      <c r="I223" s="47">
        <f t="shared" si="18"/>
        <v>0</v>
      </c>
      <c r="J223" s="47">
        <f t="shared" si="18"/>
        <v>0</v>
      </c>
      <c r="K223" s="47">
        <f t="shared" si="18"/>
        <v>0</v>
      </c>
      <c r="L223" s="51">
        <f t="shared" si="18"/>
        <v>122281.8279</v>
      </c>
      <c r="M223" s="51">
        <f t="shared" si="18"/>
        <v>14.52</v>
      </c>
      <c r="N223" s="47">
        <f t="shared" si="18"/>
        <v>0</v>
      </c>
      <c r="O223" s="47">
        <f t="shared" si="18"/>
        <v>0</v>
      </c>
      <c r="P223" s="47">
        <f t="shared" si="18"/>
        <v>0</v>
      </c>
      <c r="Q223" s="47">
        <f t="shared" si="18"/>
        <v>0</v>
      </c>
      <c r="R223" s="47">
        <f t="shared" si="18"/>
        <v>0</v>
      </c>
      <c r="S223" s="47">
        <f t="shared" si="18"/>
        <v>0</v>
      </c>
      <c r="T223" s="47">
        <f t="shared" si="18"/>
        <v>0</v>
      </c>
      <c r="U223" s="47">
        <f t="shared" si="18"/>
        <v>0</v>
      </c>
      <c r="V223" s="47">
        <f t="shared" si="18"/>
        <v>0</v>
      </c>
      <c r="W223" s="47">
        <f t="shared" si="18"/>
        <v>0</v>
      </c>
      <c r="X223" s="47">
        <f t="shared" si="18"/>
        <v>0</v>
      </c>
      <c r="Y223" s="47">
        <f t="shared" si="18"/>
        <v>0</v>
      </c>
      <c r="Z223" s="47">
        <f t="shared" si="18"/>
        <v>0</v>
      </c>
      <c r="AA223" s="47">
        <f t="shared" si="18"/>
        <v>0</v>
      </c>
      <c r="AB223" s="47">
        <f t="shared" si="18"/>
        <v>0</v>
      </c>
      <c r="AC223" s="47">
        <f t="shared" si="18"/>
        <v>0</v>
      </c>
      <c r="AD223" s="47">
        <f t="shared" si="18"/>
        <v>0</v>
      </c>
      <c r="AE223" s="47">
        <f t="shared" si="18"/>
        <v>0</v>
      </c>
      <c r="AF223" s="47">
        <f t="shared" si="18"/>
        <v>0</v>
      </c>
      <c r="AG223" s="47">
        <f t="shared" si="18"/>
        <v>0</v>
      </c>
      <c r="AH223" s="47">
        <f t="shared" si="18"/>
        <v>0</v>
      </c>
      <c r="AI223" s="47">
        <f t="shared" si="18"/>
        <v>0</v>
      </c>
      <c r="AJ223" s="47">
        <f t="shared" si="18"/>
        <v>0</v>
      </c>
      <c r="AK223" s="47">
        <f t="shared" si="18"/>
        <v>0</v>
      </c>
      <c r="AL223" s="47">
        <f t="shared" si="18"/>
        <v>0</v>
      </c>
    </row>
    <row r="224" spans="1:51" ht="30" customHeight="1" x14ac:dyDescent="0.2">
      <c r="A224" s="43" t="s">
        <v>43</v>
      </c>
      <c r="B224" s="184" t="s">
        <v>5</v>
      </c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/>
      <c r="AH224" s="218"/>
      <c r="AI224" s="218"/>
      <c r="AJ224" s="218"/>
      <c r="AK224" s="218"/>
      <c r="AL224" s="219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  <c r="AX224" s="101"/>
      <c r="AY224" s="102"/>
    </row>
    <row r="225" spans="1:38" ht="208.5" customHeight="1" x14ac:dyDescent="0.2">
      <c r="A225" s="157" t="s">
        <v>222</v>
      </c>
      <c r="B225" s="151" t="s">
        <v>253</v>
      </c>
      <c r="C225" s="143"/>
      <c r="D225" s="143"/>
      <c r="E225" s="143"/>
      <c r="F225" s="76">
        <f>F227</f>
        <v>169287.0894</v>
      </c>
      <c r="G225" s="143">
        <v>9.8469999999999995</v>
      </c>
      <c r="H225" s="145"/>
      <c r="I225" s="145"/>
      <c r="J225" s="143"/>
      <c r="K225" s="143"/>
      <c r="L225" s="34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  <c r="Z225" s="143"/>
      <c r="AA225" s="143"/>
      <c r="AB225" s="143"/>
      <c r="AC225" s="143"/>
      <c r="AD225" s="143"/>
      <c r="AE225" s="143"/>
      <c r="AF225" s="143"/>
      <c r="AG225" s="143"/>
      <c r="AH225" s="143"/>
      <c r="AI225" s="143"/>
      <c r="AJ225" s="143"/>
      <c r="AK225" s="143"/>
      <c r="AL225" s="143"/>
    </row>
    <row r="226" spans="1:38" ht="23.25" x14ac:dyDescent="0.2">
      <c r="A226" s="140"/>
      <c r="B226" s="44" t="s">
        <v>117</v>
      </c>
      <c r="C226" s="143"/>
      <c r="D226" s="143"/>
      <c r="E226" s="143"/>
      <c r="F226" s="76"/>
      <c r="G226" s="143"/>
      <c r="H226" s="145"/>
      <c r="I226" s="145"/>
      <c r="J226" s="143"/>
      <c r="K226" s="143"/>
      <c r="L226" s="34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  <c r="Z226" s="143"/>
      <c r="AA226" s="143"/>
      <c r="AB226" s="143"/>
      <c r="AC226" s="143"/>
      <c r="AD226" s="143"/>
      <c r="AE226" s="143"/>
      <c r="AF226" s="143"/>
      <c r="AG226" s="143"/>
      <c r="AH226" s="143"/>
      <c r="AI226" s="143"/>
      <c r="AJ226" s="143"/>
      <c r="AK226" s="143"/>
      <c r="AL226" s="143"/>
    </row>
    <row r="227" spans="1:38" ht="27" customHeight="1" x14ac:dyDescent="0.2">
      <c r="A227" s="140"/>
      <c r="B227" s="44" t="s">
        <v>118</v>
      </c>
      <c r="C227" s="143"/>
      <c r="D227" s="143"/>
      <c r="E227" s="143"/>
      <c r="F227" s="76">
        <v>169287.0894</v>
      </c>
      <c r="G227" s="143"/>
      <c r="H227" s="145"/>
      <c r="I227" s="145"/>
      <c r="J227" s="143"/>
      <c r="K227" s="143"/>
      <c r="L227" s="34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  <c r="Z227" s="143"/>
      <c r="AA227" s="143"/>
      <c r="AB227" s="143"/>
      <c r="AC227" s="143"/>
      <c r="AD227" s="143"/>
      <c r="AE227" s="143"/>
      <c r="AF227" s="143"/>
      <c r="AG227" s="143"/>
      <c r="AH227" s="143"/>
      <c r="AI227" s="143"/>
      <c r="AJ227" s="143"/>
      <c r="AK227" s="143"/>
      <c r="AL227" s="143"/>
    </row>
    <row r="228" spans="1:38" ht="154.5" customHeight="1" x14ac:dyDescent="0.2">
      <c r="A228" s="157" t="s">
        <v>81</v>
      </c>
      <c r="B228" s="44" t="s">
        <v>270</v>
      </c>
      <c r="C228" s="143"/>
      <c r="D228" s="143"/>
      <c r="E228" s="143"/>
      <c r="F228" s="45">
        <v>54693.455999999998</v>
      </c>
      <c r="G228" s="143">
        <v>6.6719999999999997</v>
      </c>
      <c r="H228" s="143"/>
      <c r="I228" s="143"/>
      <c r="J228" s="143"/>
      <c r="K228" s="143"/>
      <c r="L228" s="34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  <c r="Z228" s="143"/>
      <c r="AA228" s="143"/>
      <c r="AB228" s="143"/>
      <c r="AC228" s="143"/>
      <c r="AD228" s="143"/>
      <c r="AE228" s="143"/>
      <c r="AF228" s="143"/>
      <c r="AG228" s="143"/>
      <c r="AH228" s="143"/>
      <c r="AI228" s="143"/>
      <c r="AJ228" s="143"/>
      <c r="AK228" s="143"/>
      <c r="AL228" s="143"/>
    </row>
    <row r="229" spans="1:38" ht="23.25" x14ac:dyDescent="0.2">
      <c r="A229" s="140"/>
      <c r="B229" s="44" t="s">
        <v>117</v>
      </c>
      <c r="C229" s="143"/>
      <c r="D229" s="143"/>
      <c r="E229" s="143"/>
      <c r="F229" s="45"/>
      <c r="G229" s="143"/>
      <c r="H229" s="143"/>
      <c r="I229" s="143"/>
      <c r="J229" s="143"/>
      <c r="K229" s="143"/>
      <c r="L229" s="34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  <c r="Z229" s="143"/>
      <c r="AA229" s="143"/>
      <c r="AB229" s="143"/>
      <c r="AC229" s="143"/>
      <c r="AD229" s="143"/>
      <c r="AE229" s="143"/>
      <c r="AF229" s="143"/>
      <c r="AG229" s="143"/>
      <c r="AH229" s="143"/>
      <c r="AI229" s="143"/>
      <c r="AJ229" s="143"/>
      <c r="AK229" s="143"/>
      <c r="AL229" s="143"/>
    </row>
    <row r="230" spans="1:38" ht="23.25" x14ac:dyDescent="0.2">
      <c r="A230" s="140"/>
      <c r="B230" s="44" t="s">
        <v>118</v>
      </c>
      <c r="C230" s="143"/>
      <c r="D230" s="143"/>
      <c r="E230" s="143"/>
      <c r="F230" s="45">
        <f>F228</f>
        <v>54693.455999999998</v>
      </c>
      <c r="G230" s="143"/>
      <c r="H230" s="143"/>
      <c r="I230" s="143"/>
      <c r="J230" s="143"/>
      <c r="K230" s="143"/>
      <c r="L230" s="34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3"/>
      <c r="AF230" s="143"/>
      <c r="AG230" s="143"/>
      <c r="AH230" s="143"/>
      <c r="AI230" s="143"/>
      <c r="AJ230" s="143"/>
      <c r="AK230" s="143"/>
      <c r="AL230" s="143"/>
    </row>
    <row r="231" spans="1:38" ht="123.75" hidden="1" customHeight="1" x14ac:dyDescent="0.2">
      <c r="A231" s="139"/>
      <c r="B231" s="44"/>
      <c r="C231" s="143"/>
      <c r="D231" s="143"/>
      <c r="E231" s="143"/>
      <c r="F231" s="143"/>
      <c r="G231" s="143"/>
      <c r="H231" s="145"/>
      <c r="I231" s="145"/>
      <c r="J231" s="145"/>
      <c r="K231" s="145"/>
      <c r="L231" s="23"/>
      <c r="M231" s="145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3"/>
      <c r="AF231" s="143"/>
      <c r="AG231" s="143"/>
      <c r="AH231" s="143"/>
      <c r="AI231" s="143"/>
      <c r="AJ231" s="143"/>
      <c r="AK231" s="143"/>
      <c r="AL231" s="143"/>
    </row>
    <row r="232" spans="1:38" ht="23.25" hidden="1" x14ac:dyDescent="0.2">
      <c r="A232" s="140"/>
      <c r="B232" s="44"/>
      <c r="C232" s="143"/>
      <c r="D232" s="143"/>
      <c r="E232" s="143"/>
      <c r="F232" s="143"/>
      <c r="G232" s="143"/>
      <c r="H232" s="145"/>
      <c r="I232" s="145"/>
      <c r="J232" s="145"/>
      <c r="K232" s="143"/>
      <c r="L232" s="34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/>
      <c r="AF232" s="143"/>
      <c r="AG232" s="143"/>
      <c r="AH232" s="143"/>
      <c r="AI232" s="143"/>
      <c r="AJ232" s="143"/>
      <c r="AK232" s="143"/>
      <c r="AL232" s="143"/>
    </row>
    <row r="233" spans="1:38" ht="23.25" hidden="1" x14ac:dyDescent="0.2">
      <c r="A233" s="144"/>
      <c r="B233" s="122"/>
      <c r="C233" s="143"/>
      <c r="D233" s="143"/>
      <c r="E233" s="143"/>
      <c r="F233" s="143"/>
      <c r="G233" s="143"/>
      <c r="H233" s="145"/>
      <c r="I233" s="145"/>
      <c r="J233" s="145"/>
      <c r="K233" s="143"/>
      <c r="L233" s="34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  <c r="Z233" s="143"/>
      <c r="AA233" s="143"/>
      <c r="AB233" s="143"/>
      <c r="AC233" s="143"/>
      <c r="AD233" s="143"/>
      <c r="AE233" s="143"/>
      <c r="AF233" s="143"/>
      <c r="AG233" s="143"/>
      <c r="AH233" s="143"/>
      <c r="AI233" s="143"/>
      <c r="AJ233" s="143"/>
      <c r="AK233" s="143"/>
      <c r="AL233" s="143"/>
    </row>
    <row r="234" spans="1:38" ht="23.25" x14ac:dyDescent="0.2">
      <c r="A234" s="43"/>
      <c r="B234" s="25" t="s">
        <v>90</v>
      </c>
      <c r="C234" s="47"/>
      <c r="D234" s="47"/>
      <c r="E234" s="47"/>
      <c r="F234" s="76">
        <f>F225+F228</f>
        <v>223980.5454</v>
      </c>
      <c r="G234" s="51">
        <f>G225+G228</f>
        <v>16.518999999999998</v>
      </c>
      <c r="H234" s="51"/>
      <c r="I234" s="51"/>
      <c r="J234" s="51"/>
      <c r="K234" s="51"/>
      <c r="L234" s="34">
        <f>L231</f>
        <v>0</v>
      </c>
      <c r="M234" s="51">
        <f>M231</f>
        <v>0</v>
      </c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</row>
    <row r="235" spans="1:38" ht="24.6" customHeight="1" x14ac:dyDescent="0.2">
      <c r="A235" s="157" t="s">
        <v>44</v>
      </c>
      <c r="B235" s="220" t="s">
        <v>6</v>
      </c>
      <c r="C235" s="221"/>
      <c r="D235" s="221"/>
      <c r="E235" s="221"/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21"/>
      <c r="Z235" s="221"/>
      <c r="AA235" s="221"/>
      <c r="AB235" s="221"/>
      <c r="AC235" s="221"/>
      <c r="AD235" s="221"/>
      <c r="AE235" s="221"/>
      <c r="AF235" s="221"/>
      <c r="AG235" s="221"/>
      <c r="AH235" s="221"/>
      <c r="AI235" s="221"/>
      <c r="AJ235" s="221"/>
      <c r="AK235" s="221"/>
      <c r="AL235" s="221"/>
    </row>
    <row r="236" spans="1:38" ht="213.75" customHeight="1" x14ac:dyDescent="0.2">
      <c r="A236" s="181" t="s">
        <v>82</v>
      </c>
      <c r="B236" s="148" t="s">
        <v>247</v>
      </c>
      <c r="C236" s="49">
        <f>3066.80224-26</f>
        <v>3040.80224</v>
      </c>
      <c r="D236" s="143"/>
      <c r="E236" s="143"/>
      <c r="F236" s="143"/>
      <c r="G236" s="143"/>
      <c r="H236" s="145"/>
      <c r="I236" s="143"/>
      <c r="J236" s="143"/>
      <c r="K236" s="143"/>
      <c r="L236" s="34"/>
      <c r="M236" s="143"/>
      <c r="N236" s="50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3"/>
      <c r="AF236" s="143"/>
      <c r="AG236" s="143"/>
      <c r="AH236" s="143"/>
      <c r="AI236" s="143"/>
      <c r="AJ236" s="143"/>
      <c r="AK236" s="143"/>
      <c r="AL236" s="143"/>
    </row>
    <row r="237" spans="1:38" ht="24.6" customHeight="1" x14ac:dyDescent="0.2">
      <c r="A237" s="182"/>
      <c r="B237" s="25" t="s">
        <v>117</v>
      </c>
      <c r="C237" s="49"/>
      <c r="D237" s="143"/>
      <c r="E237" s="143"/>
      <c r="F237" s="143"/>
      <c r="G237" s="143"/>
      <c r="H237" s="145"/>
      <c r="I237" s="143"/>
      <c r="J237" s="143"/>
      <c r="K237" s="143"/>
      <c r="L237" s="34"/>
      <c r="M237" s="143"/>
      <c r="N237" s="50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  <c r="Z237" s="143"/>
      <c r="AA237" s="143"/>
      <c r="AB237" s="143"/>
      <c r="AC237" s="143"/>
      <c r="AD237" s="143"/>
      <c r="AE237" s="143"/>
      <c r="AF237" s="143"/>
      <c r="AG237" s="143"/>
      <c r="AH237" s="143"/>
      <c r="AI237" s="143"/>
      <c r="AJ237" s="143"/>
      <c r="AK237" s="143"/>
      <c r="AL237" s="143"/>
    </row>
    <row r="238" spans="1:38" ht="24.6" customHeight="1" x14ac:dyDescent="0.2">
      <c r="A238" s="183"/>
      <c r="B238" s="25" t="s">
        <v>118</v>
      </c>
      <c r="C238" s="49">
        <f>C236</f>
        <v>3040.80224</v>
      </c>
      <c r="D238" s="143"/>
      <c r="E238" s="143"/>
      <c r="F238" s="143"/>
      <c r="G238" s="143"/>
      <c r="H238" s="145"/>
      <c r="I238" s="143"/>
      <c r="J238" s="143"/>
      <c r="K238" s="143"/>
      <c r="L238" s="34"/>
      <c r="M238" s="143"/>
      <c r="N238" s="50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3"/>
      <c r="AF238" s="143"/>
      <c r="AG238" s="143"/>
      <c r="AH238" s="143"/>
      <c r="AI238" s="143"/>
      <c r="AJ238" s="143"/>
      <c r="AK238" s="143"/>
      <c r="AL238" s="143"/>
    </row>
    <row r="239" spans="1:38" ht="128.25" customHeight="1" x14ac:dyDescent="0.2">
      <c r="A239" s="181" t="s">
        <v>83</v>
      </c>
      <c r="B239" s="71" t="s">
        <v>214</v>
      </c>
      <c r="C239" s="34"/>
      <c r="D239" s="143"/>
      <c r="E239" s="143"/>
      <c r="F239" s="49">
        <f>F241</f>
        <v>12279.923839999999</v>
      </c>
      <c r="G239" s="143">
        <v>0.6</v>
      </c>
      <c r="H239" s="145"/>
      <c r="I239" s="143"/>
      <c r="J239" s="143"/>
      <c r="K239" s="143"/>
      <c r="L239" s="34"/>
      <c r="M239" s="143"/>
      <c r="N239" s="50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  <c r="Y239" s="143"/>
      <c r="Z239" s="143"/>
      <c r="AA239" s="143"/>
      <c r="AB239" s="143"/>
      <c r="AC239" s="143"/>
      <c r="AD239" s="143"/>
      <c r="AE239" s="143"/>
      <c r="AF239" s="143"/>
      <c r="AG239" s="143"/>
      <c r="AH239" s="143"/>
      <c r="AI239" s="143"/>
      <c r="AJ239" s="143"/>
      <c r="AK239" s="143"/>
      <c r="AL239" s="143"/>
    </row>
    <row r="240" spans="1:38" ht="23.25" x14ac:dyDescent="0.2">
      <c r="A240" s="182"/>
      <c r="B240" s="25" t="s">
        <v>117</v>
      </c>
      <c r="C240" s="34"/>
      <c r="D240" s="143"/>
      <c r="E240" s="143"/>
      <c r="F240" s="49"/>
      <c r="G240" s="143"/>
      <c r="H240" s="145"/>
      <c r="I240" s="143"/>
      <c r="J240" s="143"/>
      <c r="K240" s="143"/>
      <c r="L240" s="34"/>
      <c r="M240" s="143"/>
      <c r="N240" s="50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43"/>
      <c r="AD240" s="143"/>
      <c r="AE240" s="143"/>
      <c r="AF240" s="143"/>
      <c r="AG240" s="143"/>
      <c r="AH240" s="143"/>
      <c r="AI240" s="143"/>
      <c r="AJ240" s="143"/>
      <c r="AK240" s="143"/>
      <c r="AL240" s="143"/>
    </row>
    <row r="241" spans="1:38" ht="23.25" x14ac:dyDescent="0.2">
      <c r="A241" s="183"/>
      <c r="B241" s="25" t="s">
        <v>118</v>
      </c>
      <c r="C241" s="34"/>
      <c r="D241" s="143"/>
      <c r="E241" s="143"/>
      <c r="F241" s="49">
        <v>12279.923839999999</v>
      </c>
      <c r="G241" s="143"/>
      <c r="H241" s="145"/>
      <c r="I241" s="143"/>
      <c r="J241" s="143"/>
      <c r="K241" s="143"/>
      <c r="L241" s="34"/>
      <c r="M241" s="143"/>
      <c r="N241" s="50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  <c r="Z241" s="143"/>
      <c r="AA241" s="143"/>
      <c r="AB241" s="143"/>
      <c r="AC241" s="143"/>
      <c r="AD241" s="143"/>
      <c r="AE241" s="143"/>
      <c r="AF241" s="143"/>
      <c r="AG241" s="143"/>
      <c r="AH241" s="143"/>
      <c r="AI241" s="143"/>
      <c r="AJ241" s="143"/>
      <c r="AK241" s="143"/>
      <c r="AL241" s="143"/>
    </row>
    <row r="242" spans="1:38" ht="250.5" customHeight="1" x14ac:dyDescent="0.2">
      <c r="A242" s="157" t="s">
        <v>84</v>
      </c>
      <c r="B242" s="44" t="s">
        <v>248</v>
      </c>
      <c r="C242" s="49">
        <v>3976.0521800000001</v>
      </c>
      <c r="D242" s="143"/>
      <c r="E242" s="143"/>
      <c r="F242" s="34"/>
      <c r="G242" s="143"/>
      <c r="H242" s="145"/>
      <c r="I242" s="143"/>
      <c r="J242" s="143"/>
      <c r="K242" s="143"/>
      <c r="L242" s="34"/>
      <c r="M242" s="143"/>
      <c r="N242" s="50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3"/>
      <c r="AF242" s="143"/>
      <c r="AG242" s="143"/>
      <c r="AH242" s="143"/>
      <c r="AI242" s="143"/>
      <c r="AJ242" s="143"/>
      <c r="AK242" s="143"/>
      <c r="AL242" s="143"/>
    </row>
    <row r="243" spans="1:38" ht="23.25" x14ac:dyDescent="0.2">
      <c r="A243" s="140"/>
      <c r="B243" s="25" t="s">
        <v>117</v>
      </c>
      <c r="C243" s="49"/>
      <c r="D243" s="143"/>
      <c r="E243" s="143"/>
      <c r="F243" s="34"/>
      <c r="G243" s="143"/>
      <c r="H243" s="145"/>
      <c r="I243" s="143"/>
      <c r="J243" s="143"/>
      <c r="K243" s="143"/>
      <c r="L243" s="34"/>
      <c r="M243" s="143"/>
      <c r="N243" s="50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  <c r="Y243" s="143"/>
      <c r="Z243" s="143"/>
      <c r="AA243" s="143"/>
      <c r="AB243" s="143"/>
      <c r="AC243" s="143"/>
      <c r="AD243" s="143"/>
      <c r="AE243" s="143"/>
      <c r="AF243" s="143"/>
      <c r="AG243" s="143"/>
      <c r="AH243" s="143"/>
      <c r="AI243" s="143"/>
      <c r="AJ243" s="143"/>
      <c r="AK243" s="143"/>
      <c r="AL243" s="143"/>
    </row>
    <row r="244" spans="1:38" ht="23.25" x14ac:dyDescent="0.2">
      <c r="A244" s="140"/>
      <c r="B244" s="25" t="s">
        <v>118</v>
      </c>
      <c r="C244" s="49">
        <f>C242</f>
        <v>3976.0521800000001</v>
      </c>
      <c r="D244" s="143"/>
      <c r="E244" s="143"/>
      <c r="F244" s="34"/>
      <c r="G244" s="143"/>
      <c r="H244" s="145"/>
      <c r="I244" s="143"/>
      <c r="J244" s="143"/>
      <c r="K244" s="143"/>
      <c r="L244" s="34"/>
      <c r="M244" s="143"/>
      <c r="N244" s="50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  <c r="Z244" s="143"/>
      <c r="AA244" s="143"/>
      <c r="AB244" s="143"/>
      <c r="AC244" s="143"/>
      <c r="AD244" s="143"/>
      <c r="AE244" s="143"/>
      <c r="AF244" s="143"/>
      <c r="AG244" s="143"/>
      <c r="AH244" s="143"/>
      <c r="AI244" s="143"/>
      <c r="AJ244" s="143"/>
      <c r="AK244" s="143"/>
      <c r="AL244" s="143"/>
    </row>
    <row r="245" spans="1:38" ht="190.5" customHeight="1" x14ac:dyDescent="0.2">
      <c r="A245" s="157" t="s">
        <v>85</v>
      </c>
      <c r="B245" s="44" t="s">
        <v>329</v>
      </c>
      <c r="C245" s="34"/>
      <c r="D245" s="160"/>
      <c r="E245" s="160"/>
      <c r="F245" s="34">
        <f>5000+2500</f>
        <v>7500</v>
      </c>
      <c r="G245" s="160"/>
      <c r="H245" s="160"/>
      <c r="I245" s="160"/>
      <c r="J245" s="160"/>
      <c r="K245" s="160"/>
      <c r="L245" s="76">
        <v>193467.40659999999</v>
      </c>
      <c r="M245" s="160">
        <v>8.33</v>
      </c>
      <c r="N245" s="50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3"/>
      <c r="AF245" s="143"/>
      <c r="AG245" s="143"/>
      <c r="AH245" s="143"/>
      <c r="AI245" s="143"/>
      <c r="AJ245" s="143"/>
      <c r="AK245" s="143"/>
      <c r="AL245" s="143"/>
    </row>
    <row r="246" spans="1:38" ht="23.25" x14ac:dyDescent="0.2">
      <c r="A246" s="140"/>
      <c r="B246" s="44" t="s">
        <v>117</v>
      </c>
      <c r="C246" s="34"/>
      <c r="D246" s="160"/>
      <c r="E246" s="160"/>
      <c r="F246" s="34"/>
      <c r="G246" s="160"/>
      <c r="H246" s="160"/>
      <c r="I246" s="160"/>
      <c r="J246" s="160"/>
      <c r="K246" s="160"/>
      <c r="L246" s="76"/>
      <c r="M246" s="160"/>
      <c r="N246" s="50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3"/>
      <c r="AB246" s="143"/>
      <c r="AC246" s="143"/>
      <c r="AD246" s="143"/>
      <c r="AE246" s="143"/>
      <c r="AF246" s="143"/>
      <c r="AG246" s="143"/>
      <c r="AH246" s="143"/>
      <c r="AI246" s="143"/>
      <c r="AJ246" s="143"/>
      <c r="AK246" s="143"/>
      <c r="AL246" s="143"/>
    </row>
    <row r="247" spans="1:38" ht="23.25" x14ac:dyDescent="0.2">
      <c r="A247" s="144"/>
      <c r="B247" s="44" t="s">
        <v>118</v>
      </c>
      <c r="C247" s="34"/>
      <c r="D247" s="160"/>
      <c r="E247" s="160"/>
      <c r="F247" s="34">
        <f>F245</f>
        <v>7500</v>
      </c>
      <c r="G247" s="160"/>
      <c r="H247" s="160"/>
      <c r="I247" s="160"/>
      <c r="J247" s="160"/>
      <c r="K247" s="160"/>
      <c r="L247" s="76">
        <f>L245</f>
        <v>193467.40659999999</v>
      </c>
      <c r="M247" s="160"/>
      <c r="N247" s="50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  <c r="Y247" s="143"/>
      <c r="Z247" s="143"/>
      <c r="AA247" s="143"/>
      <c r="AB247" s="143"/>
      <c r="AC247" s="143"/>
      <c r="AD247" s="143"/>
      <c r="AE247" s="143"/>
      <c r="AF247" s="143"/>
      <c r="AG247" s="143"/>
      <c r="AH247" s="143"/>
      <c r="AI247" s="143"/>
      <c r="AJ247" s="143"/>
      <c r="AK247" s="143"/>
      <c r="AL247" s="143"/>
    </row>
    <row r="248" spans="1:38" ht="23.25" x14ac:dyDescent="0.2">
      <c r="A248" s="144"/>
      <c r="B248" s="25" t="s">
        <v>90</v>
      </c>
      <c r="C248" s="49">
        <f>C239+C242+C236</f>
        <v>7016.8544199999997</v>
      </c>
      <c r="D248" s="34">
        <f t="shared" ref="D248:AL248" si="19">D239+D242</f>
        <v>0</v>
      </c>
      <c r="E248" s="34">
        <f t="shared" si="19"/>
        <v>0</v>
      </c>
      <c r="F248" s="49">
        <f>F239+F242+F245</f>
        <v>19779.923839999999</v>
      </c>
      <c r="G248" s="42">
        <f t="shared" si="19"/>
        <v>0.6</v>
      </c>
      <c r="H248" s="34">
        <f t="shared" si="19"/>
        <v>0</v>
      </c>
      <c r="I248" s="34">
        <f t="shared" si="19"/>
        <v>0</v>
      </c>
      <c r="J248" s="34">
        <f t="shared" si="19"/>
        <v>0</v>
      </c>
      <c r="K248" s="34">
        <f t="shared" si="19"/>
        <v>0</v>
      </c>
      <c r="L248" s="76">
        <f>L245</f>
        <v>193467.40659999999</v>
      </c>
      <c r="M248" s="26">
        <v>8.33</v>
      </c>
      <c r="N248" s="34">
        <f t="shared" si="19"/>
        <v>0</v>
      </c>
      <c r="O248" s="34">
        <f t="shared" si="19"/>
        <v>0</v>
      </c>
      <c r="P248" s="34">
        <f t="shared" si="19"/>
        <v>0</v>
      </c>
      <c r="Q248" s="34">
        <f t="shared" si="19"/>
        <v>0</v>
      </c>
      <c r="R248" s="34">
        <f t="shared" si="19"/>
        <v>0</v>
      </c>
      <c r="S248" s="34">
        <f t="shared" si="19"/>
        <v>0</v>
      </c>
      <c r="T248" s="34">
        <f t="shared" si="19"/>
        <v>0</v>
      </c>
      <c r="U248" s="34">
        <f t="shared" si="19"/>
        <v>0</v>
      </c>
      <c r="V248" s="34">
        <f t="shared" si="19"/>
        <v>0</v>
      </c>
      <c r="W248" s="34">
        <f t="shared" si="19"/>
        <v>0</v>
      </c>
      <c r="X248" s="34">
        <f t="shared" si="19"/>
        <v>0</v>
      </c>
      <c r="Y248" s="34">
        <f t="shared" si="19"/>
        <v>0</v>
      </c>
      <c r="Z248" s="34">
        <f t="shared" si="19"/>
        <v>0</v>
      </c>
      <c r="AA248" s="34">
        <f t="shared" si="19"/>
        <v>0</v>
      </c>
      <c r="AB248" s="34">
        <f t="shared" si="19"/>
        <v>0</v>
      </c>
      <c r="AC248" s="34">
        <f t="shared" si="19"/>
        <v>0</v>
      </c>
      <c r="AD248" s="34">
        <f t="shared" si="19"/>
        <v>0</v>
      </c>
      <c r="AE248" s="34">
        <f t="shared" si="19"/>
        <v>0</v>
      </c>
      <c r="AF248" s="34">
        <f t="shared" si="19"/>
        <v>0</v>
      </c>
      <c r="AG248" s="34">
        <f t="shared" si="19"/>
        <v>0</v>
      </c>
      <c r="AH248" s="34">
        <f t="shared" si="19"/>
        <v>0</v>
      </c>
      <c r="AI248" s="34">
        <f t="shared" si="19"/>
        <v>0</v>
      </c>
      <c r="AJ248" s="34">
        <f t="shared" si="19"/>
        <v>0</v>
      </c>
      <c r="AK248" s="34">
        <f t="shared" si="19"/>
        <v>0</v>
      </c>
      <c r="AL248" s="34">
        <f t="shared" si="19"/>
        <v>0</v>
      </c>
    </row>
    <row r="249" spans="1:38" ht="31.5" customHeight="1" x14ac:dyDescent="0.2">
      <c r="A249" s="158" t="s">
        <v>45</v>
      </c>
      <c r="B249" s="213" t="s">
        <v>7</v>
      </c>
      <c r="C249" s="214"/>
      <c r="D249" s="214"/>
      <c r="E249" s="214"/>
      <c r="F249" s="214"/>
      <c r="G249" s="214"/>
      <c r="H249" s="214"/>
      <c r="I249" s="214"/>
      <c r="J249" s="214"/>
      <c r="K249" s="214"/>
      <c r="L249" s="214"/>
      <c r="M249" s="214"/>
      <c r="N249" s="214"/>
      <c r="O249" s="214"/>
      <c r="P249" s="214"/>
      <c r="Q249" s="214"/>
      <c r="R249" s="214"/>
      <c r="S249" s="214"/>
      <c r="T249" s="214"/>
      <c r="U249" s="214"/>
      <c r="V249" s="214"/>
      <c r="W249" s="214"/>
      <c r="X249" s="214"/>
      <c r="Y249" s="214"/>
      <c r="Z249" s="214"/>
      <c r="AA249" s="214"/>
      <c r="AB249" s="214"/>
      <c r="AC249" s="214"/>
      <c r="AD249" s="214"/>
      <c r="AE249" s="214"/>
      <c r="AF249" s="214"/>
      <c r="AG249" s="214"/>
      <c r="AH249" s="214"/>
      <c r="AI249" s="214"/>
      <c r="AJ249" s="214"/>
      <c r="AK249" s="214"/>
      <c r="AL249" s="214"/>
    </row>
    <row r="250" spans="1:38" ht="83.25" customHeight="1" x14ac:dyDescent="0.2">
      <c r="A250" s="157" t="s">
        <v>95</v>
      </c>
      <c r="B250" s="65" t="s">
        <v>265</v>
      </c>
      <c r="C250" s="34">
        <v>10000</v>
      </c>
      <c r="D250" s="145"/>
      <c r="E250" s="152"/>
      <c r="F250" s="152"/>
      <c r="G250" s="152"/>
      <c r="H250" s="152"/>
      <c r="I250" s="49">
        <v>78210.04896</v>
      </c>
      <c r="J250" s="50">
        <v>5.2</v>
      </c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/>
      <c r="AF250" s="152"/>
      <c r="AG250" s="152"/>
      <c r="AH250" s="152"/>
      <c r="AI250" s="152"/>
      <c r="AJ250" s="152"/>
      <c r="AK250" s="152"/>
      <c r="AL250" s="152"/>
    </row>
    <row r="251" spans="1:38" ht="31.5" customHeight="1" x14ac:dyDescent="0.2">
      <c r="A251" s="140"/>
      <c r="B251" s="44" t="s">
        <v>117</v>
      </c>
      <c r="C251" s="34"/>
      <c r="D251" s="145"/>
      <c r="E251" s="152"/>
      <c r="F251" s="152"/>
      <c r="G251" s="152"/>
      <c r="H251" s="152"/>
      <c r="I251" s="74"/>
      <c r="J251" s="143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/>
      <c r="AF251" s="152"/>
      <c r="AG251" s="152"/>
      <c r="AH251" s="152"/>
      <c r="AI251" s="152"/>
      <c r="AJ251" s="152"/>
      <c r="AK251" s="152"/>
      <c r="AL251" s="152"/>
    </row>
    <row r="252" spans="1:38" ht="31.5" customHeight="1" x14ac:dyDescent="0.2">
      <c r="A252" s="140"/>
      <c r="B252" s="44" t="s">
        <v>118</v>
      </c>
      <c r="C252" s="34">
        <f>C250</f>
        <v>10000</v>
      </c>
      <c r="D252" s="145"/>
      <c r="E252" s="152"/>
      <c r="F252" s="152"/>
      <c r="G252" s="152"/>
      <c r="H252" s="152"/>
      <c r="I252" s="74"/>
      <c r="J252" s="143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/>
      <c r="AF252" s="152"/>
      <c r="AG252" s="152"/>
      <c r="AH252" s="152"/>
      <c r="AI252" s="152"/>
      <c r="AJ252" s="152"/>
      <c r="AK252" s="152"/>
      <c r="AL252" s="152"/>
    </row>
    <row r="253" spans="1:38" ht="31.5" customHeight="1" x14ac:dyDescent="0.2">
      <c r="A253" s="140"/>
      <c r="B253" s="44" t="s">
        <v>119</v>
      </c>
      <c r="C253" s="34"/>
      <c r="D253" s="145"/>
      <c r="E253" s="152"/>
      <c r="F253" s="153"/>
      <c r="G253" s="153"/>
      <c r="H253" s="152"/>
      <c r="I253" s="49">
        <f>I250</f>
        <v>78210.04896</v>
      </c>
      <c r="J253" s="143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/>
      <c r="AF253" s="152"/>
      <c r="AG253" s="152"/>
      <c r="AH253" s="152"/>
      <c r="AI253" s="152"/>
      <c r="AJ253" s="152"/>
      <c r="AK253" s="152"/>
      <c r="AL253" s="152"/>
    </row>
    <row r="254" spans="1:38" ht="129" customHeight="1" x14ac:dyDescent="0.2">
      <c r="A254" s="157" t="s">
        <v>104</v>
      </c>
      <c r="B254" s="44" t="s">
        <v>212</v>
      </c>
      <c r="C254" s="34"/>
      <c r="D254" s="145"/>
      <c r="E254" s="152"/>
      <c r="F254" s="49">
        <v>59733.692690000003</v>
      </c>
      <c r="G254" s="53">
        <v>3.02</v>
      </c>
      <c r="H254" s="152"/>
      <c r="I254" s="67"/>
      <c r="J254" s="57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/>
      <c r="AF254" s="152"/>
      <c r="AG254" s="152"/>
      <c r="AH254" s="152"/>
      <c r="AI254" s="152"/>
      <c r="AJ254" s="152"/>
      <c r="AK254" s="152"/>
      <c r="AL254" s="152"/>
    </row>
    <row r="255" spans="1:38" ht="31.5" customHeight="1" x14ac:dyDescent="0.2">
      <c r="A255" s="140"/>
      <c r="B255" s="44" t="s">
        <v>117</v>
      </c>
      <c r="C255" s="34"/>
      <c r="D255" s="145"/>
      <c r="E255" s="152"/>
      <c r="F255" s="49"/>
      <c r="G255" s="143"/>
      <c r="H255" s="152"/>
      <c r="I255" s="49"/>
      <c r="J255" s="50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/>
      <c r="AF255" s="152"/>
      <c r="AG255" s="152"/>
      <c r="AH255" s="152"/>
      <c r="AI255" s="152"/>
      <c r="AJ255" s="152"/>
      <c r="AK255" s="152"/>
      <c r="AL255" s="152"/>
    </row>
    <row r="256" spans="1:38" ht="31.5" customHeight="1" x14ac:dyDescent="0.2">
      <c r="A256" s="144"/>
      <c r="B256" s="44" t="s">
        <v>118</v>
      </c>
      <c r="C256" s="34"/>
      <c r="D256" s="145"/>
      <c r="E256" s="152"/>
      <c r="F256" s="49">
        <f>F254</f>
        <v>59733.692690000003</v>
      </c>
      <c r="G256" s="143"/>
      <c r="H256" s="152"/>
      <c r="I256" s="49"/>
      <c r="J256" s="50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/>
      <c r="AF256" s="152"/>
      <c r="AG256" s="152"/>
      <c r="AH256" s="152"/>
      <c r="AI256" s="152"/>
      <c r="AJ256" s="152"/>
      <c r="AK256" s="152"/>
      <c r="AL256" s="152"/>
    </row>
    <row r="257" spans="1:38" ht="31.5" customHeight="1" x14ac:dyDescent="0.2">
      <c r="A257" s="144"/>
      <c r="B257" s="25" t="s">
        <v>90</v>
      </c>
      <c r="C257" s="34">
        <f>C250</f>
        <v>10000</v>
      </c>
      <c r="D257" s="145"/>
      <c r="E257" s="152"/>
      <c r="F257" s="72">
        <f>F254</f>
        <v>59733.692690000003</v>
      </c>
      <c r="G257" s="55">
        <f>G254</f>
        <v>3.02</v>
      </c>
      <c r="H257" s="152"/>
      <c r="I257" s="49">
        <f>I250</f>
        <v>78210.04896</v>
      </c>
      <c r="J257" s="57">
        <f>J250</f>
        <v>5.2</v>
      </c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/>
      <c r="AF257" s="152"/>
      <c r="AG257" s="152"/>
      <c r="AH257" s="152"/>
      <c r="AI257" s="152"/>
      <c r="AJ257" s="152"/>
      <c r="AK257" s="152"/>
      <c r="AL257" s="152"/>
    </row>
    <row r="258" spans="1:38" ht="31.5" customHeight="1" x14ac:dyDescent="0.2">
      <c r="A258" s="158" t="s">
        <v>46</v>
      </c>
      <c r="B258" s="215" t="s">
        <v>8</v>
      </c>
      <c r="C258" s="198"/>
      <c r="D258" s="198"/>
      <c r="E258" s="198"/>
      <c r="F258" s="198"/>
      <c r="G258" s="198"/>
      <c r="H258" s="198"/>
      <c r="I258" s="198"/>
      <c r="J258" s="198"/>
      <c r="K258" s="198"/>
      <c r="L258" s="198"/>
      <c r="M258" s="198"/>
      <c r="N258" s="198"/>
      <c r="O258" s="198"/>
      <c r="P258" s="198"/>
      <c r="Q258" s="198"/>
      <c r="R258" s="198"/>
      <c r="S258" s="198"/>
      <c r="T258" s="198"/>
      <c r="U258" s="198"/>
      <c r="V258" s="198"/>
      <c r="W258" s="198"/>
      <c r="X258" s="198"/>
      <c r="Y258" s="198"/>
      <c r="Z258" s="198"/>
      <c r="AA258" s="198"/>
      <c r="AB258" s="198"/>
      <c r="AC258" s="198"/>
      <c r="AD258" s="198"/>
      <c r="AE258" s="198"/>
      <c r="AF258" s="198"/>
      <c r="AG258" s="198"/>
      <c r="AH258" s="198"/>
      <c r="AI258" s="198"/>
      <c r="AJ258" s="198"/>
      <c r="AK258" s="198"/>
      <c r="AL258" s="199"/>
    </row>
    <row r="259" spans="1:38" ht="153" customHeight="1" x14ac:dyDescent="0.2">
      <c r="A259" s="157" t="s">
        <v>86</v>
      </c>
      <c r="B259" s="25" t="s">
        <v>314</v>
      </c>
      <c r="C259" s="23"/>
      <c r="D259" s="145"/>
      <c r="E259" s="152"/>
      <c r="F259" s="72"/>
      <c r="G259" s="33"/>
      <c r="H259" s="152"/>
      <c r="I259" s="72"/>
      <c r="J259" s="63"/>
      <c r="K259" s="152"/>
      <c r="L259" s="70">
        <v>97601.058999999994</v>
      </c>
      <c r="M259" s="100">
        <v>11.12</v>
      </c>
      <c r="N259" s="145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/>
      <c r="AF259" s="152"/>
      <c r="AG259" s="152"/>
      <c r="AH259" s="152"/>
      <c r="AI259" s="152"/>
      <c r="AJ259" s="152"/>
      <c r="AK259" s="152"/>
      <c r="AL259" s="152"/>
    </row>
    <row r="260" spans="1:38" ht="31.5" customHeight="1" x14ac:dyDescent="0.2">
      <c r="A260" s="140"/>
      <c r="B260" s="44" t="s">
        <v>117</v>
      </c>
      <c r="C260" s="23"/>
      <c r="D260" s="145"/>
      <c r="E260" s="152"/>
      <c r="F260" s="72"/>
      <c r="G260" s="33"/>
      <c r="H260" s="152"/>
      <c r="I260" s="72"/>
      <c r="J260" s="63"/>
      <c r="K260" s="152"/>
      <c r="L260" s="70"/>
      <c r="M260" s="145"/>
      <c r="N260" s="145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/>
      <c r="AF260" s="152"/>
      <c r="AG260" s="152"/>
      <c r="AH260" s="152"/>
      <c r="AI260" s="152"/>
      <c r="AJ260" s="152"/>
      <c r="AK260" s="152"/>
      <c r="AL260" s="152"/>
    </row>
    <row r="261" spans="1:38" ht="31.5" customHeight="1" x14ac:dyDescent="0.2">
      <c r="A261" s="140"/>
      <c r="B261" s="44" t="s">
        <v>119</v>
      </c>
      <c r="C261" s="23"/>
      <c r="D261" s="145"/>
      <c r="E261" s="152"/>
      <c r="F261" s="72"/>
      <c r="G261" s="33"/>
      <c r="H261" s="152"/>
      <c r="I261" s="72"/>
      <c r="J261" s="63"/>
      <c r="K261" s="152"/>
      <c r="L261" s="70">
        <f>L259</f>
        <v>97601.058999999994</v>
      </c>
      <c r="M261" s="145"/>
      <c r="N261" s="145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/>
      <c r="AF261" s="152"/>
      <c r="AG261" s="152"/>
      <c r="AH261" s="152"/>
      <c r="AI261" s="152"/>
      <c r="AJ261" s="152"/>
      <c r="AK261" s="152"/>
      <c r="AL261" s="152"/>
    </row>
    <row r="262" spans="1:38" ht="31.5" customHeight="1" x14ac:dyDescent="0.2">
      <c r="A262" s="43"/>
      <c r="B262" s="25" t="s">
        <v>90</v>
      </c>
      <c r="C262" s="23"/>
      <c r="D262" s="145"/>
      <c r="E262" s="152"/>
      <c r="F262" s="72"/>
      <c r="G262" s="33"/>
      <c r="H262" s="152"/>
      <c r="I262" s="72"/>
      <c r="J262" s="63"/>
      <c r="K262" s="152"/>
      <c r="L262" s="70">
        <f>L259</f>
        <v>97601.058999999994</v>
      </c>
      <c r="M262" s="145">
        <f>M259</f>
        <v>11.12</v>
      </c>
      <c r="N262" s="145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/>
      <c r="AF262" s="152"/>
      <c r="AG262" s="152"/>
      <c r="AH262" s="152"/>
      <c r="AI262" s="152"/>
      <c r="AJ262" s="152"/>
      <c r="AK262" s="152"/>
      <c r="AL262" s="152"/>
    </row>
    <row r="263" spans="1:38" ht="30" customHeight="1" x14ac:dyDescent="0.2">
      <c r="A263" s="157" t="s">
        <v>47</v>
      </c>
      <c r="B263" s="184" t="s">
        <v>165</v>
      </c>
      <c r="C263" s="191"/>
      <c r="D263" s="191"/>
      <c r="E263" s="191"/>
      <c r="F263" s="191"/>
      <c r="G263" s="191"/>
      <c r="H263" s="191"/>
      <c r="I263" s="191"/>
      <c r="J263" s="191"/>
      <c r="K263" s="191"/>
      <c r="L263" s="191"/>
      <c r="M263" s="191"/>
      <c r="N263" s="191"/>
      <c r="O263" s="191"/>
      <c r="P263" s="191"/>
      <c r="Q263" s="191"/>
      <c r="R263" s="191"/>
      <c r="S263" s="191"/>
      <c r="T263" s="191"/>
      <c r="U263" s="191"/>
      <c r="V263" s="191"/>
      <c r="W263" s="191"/>
      <c r="X263" s="191"/>
      <c r="Y263" s="191"/>
      <c r="Z263" s="191"/>
      <c r="AA263" s="191"/>
      <c r="AB263" s="191"/>
      <c r="AC263" s="191"/>
      <c r="AD263" s="191"/>
      <c r="AE263" s="191"/>
      <c r="AF263" s="191"/>
      <c r="AG263" s="191"/>
      <c r="AH263" s="191"/>
      <c r="AI263" s="191"/>
      <c r="AJ263" s="191"/>
      <c r="AK263" s="191"/>
      <c r="AL263" s="191"/>
    </row>
    <row r="264" spans="1:38" ht="122.25" customHeight="1" x14ac:dyDescent="0.2">
      <c r="A264" s="157" t="s">
        <v>87</v>
      </c>
      <c r="B264" s="65" t="s">
        <v>171</v>
      </c>
      <c r="C264" s="143"/>
      <c r="D264" s="47"/>
      <c r="E264" s="143"/>
      <c r="F264" s="49">
        <f>F266</f>
        <v>46264.897080000002</v>
      </c>
      <c r="G264" s="53">
        <v>3.68</v>
      </c>
      <c r="H264" s="143"/>
      <c r="I264" s="143"/>
      <c r="J264" s="143"/>
      <c r="K264" s="143"/>
      <c r="L264" s="34"/>
      <c r="M264" s="143"/>
      <c r="N264" s="143"/>
      <c r="O264" s="34"/>
      <c r="P264" s="143"/>
      <c r="Q264" s="143"/>
      <c r="R264" s="34"/>
      <c r="S264" s="143"/>
      <c r="T264" s="143"/>
      <c r="U264" s="143"/>
      <c r="V264" s="143"/>
      <c r="W264" s="143"/>
      <c r="X264" s="143"/>
      <c r="Y264" s="143"/>
      <c r="Z264" s="143"/>
      <c r="AA264" s="143"/>
      <c r="AB264" s="143"/>
      <c r="AC264" s="143"/>
      <c r="AD264" s="143"/>
      <c r="AE264" s="143"/>
      <c r="AF264" s="143"/>
      <c r="AG264" s="143"/>
      <c r="AH264" s="143"/>
      <c r="AI264" s="143"/>
      <c r="AJ264" s="143"/>
      <c r="AK264" s="143"/>
      <c r="AL264" s="143"/>
    </row>
    <row r="265" spans="1:38" ht="23.25" x14ac:dyDescent="0.2">
      <c r="A265" s="140"/>
      <c r="B265" s="48" t="s">
        <v>117</v>
      </c>
      <c r="C265" s="143"/>
      <c r="D265" s="47"/>
      <c r="E265" s="143"/>
      <c r="F265" s="49"/>
      <c r="G265" s="143"/>
      <c r="H265" s="143"/>
      <c r="I265" s="143"/>
      <c r="J265" s="143"/>
      <c r="K265" s="143"/>
      <c r="L265" s="34"/>
      <c r="M265" s="143"/>
      <c r="N265" s="143"/>
      <c r="O265" s="34"/>
      <c r="P265" s="143"/>
      <c r="Q265" s="143"/>
      <c r="R265" s="34"/>
      <c r="S265" s="143"/>
      <c r="T265" s="143"/>
      <c r="U265" s="14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3"/>
      <c r="AF265" s="143"/>
      <c r="AG265" s="143"/>
      <c r="AH265" s="143"/>
      <c r="AI265" s="143"/>
      <c r="AJ265" s="143"/>
      <c r="AK265" s="143"/>
      <c r="AL265" s="143"/>
    </row>
    <row r="266" spans="1:38" ht="23.25" x14ac:dyDescent="0.2">
      <c r="A266" s="144"/>
      <c r="B266" s="48" t="s">
        <v>118</v>
      </c>
      <c r="C266" s="143"/>
      <c r="D266" s="47"/>
      <c r="E266" s="143"/>
      <c r="F266" s="49">
        <v>46264.897080000002</v>
      </c>
      <c r="G266" s="143"/>
      <c r="H266" s="143"/>
      <c r="I266" s="143"/>
      <c r="J266" s="143"/>
      <c r="K266" s="143"/>
      <c r="L266" s="34"/>
      <c r="M266" s="143"/>
      <c r="N266" s="143"/>
      <c r="O266" s="34"/>
      <c r="P266" s="143"/>
      <c r="Q266" s="143"/>
      <c r="R266" s="34"/>
      <c r="S266" s="143"/>
      <c r="T266" s="143"/>
      <c r="U266" s="143"/>
      <c r="V266" s="143"/>
      <c r="W266" s="143"/>
      <c r="X266" s="143"/>
      <c r="Y266" s="143"/>
      <c r="Z266" s="143"/>
      <c r="AA266" s="143"/>
      <c r="AB266" s="143"/>
      <c r="AC266" s="143"/>
      <c r="AD266" s="143"/>
      <c r="AE266" s="143"/>
      <c r="AF266" s="143"/>
      <c r="AG266" s="143"/>
      <c r="AH266" s="143"/>
      <c r="AI266" s="143"/>
      <c r="AJ266" s="143"/>
      <c r="AK266" s="143"/>
      <c r="AL266" s="143"/>
    </row>
    <row r="267" spans="1:38" ht="23.25" x14ac:dyDescent="0.2">
      <c r="A267" s="144"/>
      <c r="B267" s="25" t="s">
        <v>90</v>
      </c>
      <c r="C267" s="58">
        <f>C264</f>
        <v>0</v>
      </c>
      <c r="D267" s="58">
        <f>D234+D235+D239+D240+D241+D242+D243+D263</f>
        <v>0</v>
      </c>
      <c r="E267" s="58">
        <f>E234+E235+E239+E240+E241+E242+E243+E263</f>
        <v>0</v>
      </c>
      <c r="F267" s="67">
        <f>F264</f>
        <v>46264.897080000002</v>
      </c>
      <c r="G267" s="55">
        <f>G264</f>
        <v>3.68</v>
      </c>
      <c r="H267" s="55">
        <f t="shared" ref="H267:Z267" si="20">H234+H235+H239+H240+H241+H242+H243+H263</f>
        <v>0</v>
      </c>
      <c r="I267" s="58">
        <f t="shared" si="20"/>
        <v>0</v>
      </c>
      <c r="J267" s="58">
        <f t="shared" si="20"/>
        <v>0</v>
      </c>
      <c r="K267" s="58">
        <f t="shared" si="20"/>
        <v>0</v>
      </c>
      <c r="L267" s="59"/>
      <c r="M267" s="58"/>
      <c r="N267" s="55">
        <f t="shared" si="20"/>
        <v>0</v>
      </c>
      <c r="O267" s="59">
        <f t="shared" si="20"/>
        <v>0</v>
      </c>
      <c r="P267" s="58">
        <f t="shared" si="20"/>
        <v>0</v>
      </c>
      <c r="Q267" s="58">
        <f t="shared" si="20"/>
        <v>0</v>
      </c>
      <c r="R267" s="59">
        <f t="shared" si="20"/>
        <v>0</v>
      </c>
      <c r="S267" s="58">
        <f t="shared" si="20"/>
        <v>0</v>
      </c>
      <c r="T267" s="57">
        <f t="shared" si="20"/>
        <v>0</v>
      </c>
      <c r="U267" s="58">
        <f t="shared" si="20"/>
        <v>0</v>
      </c>
      <c r="V267" s="58">
        <f t="shared" si="20"/>
        <v>0</v>
      </c>
      <c r="W267" s="58">
        <f t="shared" si="20"/>
        <v>0</v>
      </c>
      <c r="X267" s="59">
        <f t="shared" si="20"/>
        <v>0</v>
      </c>
      <c r="Y267" s="57">
        <f t="shared" si="20"/>
        <v>0</v>
      </c>
      <c r="Z267" s="58">
        <f t="shared" si="20"/>
        <v>0</v>
      </c>
      <c r="AA267" s="58"/>
      <c r="AB267" s="58"/>
      <c r="AC267" s="58"/>
      <c r="AD267" s="58"/>
      <c r="AE267" s="58"/>
      <c r="AF267" s="57"/>
      <c r="AG267" s="58"/>
      <c r="AH267" s="58"/>
      <c r="AI267" s="58"/>
      <c r="AJ267" s="58"/>
      <c r="AK267" s="57"/>
      <c r="AL267" s="58"/>
    </row>
    <row r="268" spans="1:38" ht="31.5" customHeight="1" x14ac:dyDescent="0.2">
      <c r="A268" s="157" t="s">
        <v>48</v>
      </c>
      <c r="B268" s="184" t="s">
        <v>9</v>
      </c>
      <c r="C268" s="191"/>
      <c r="D268" s="191"/>
      <c r="E268" s="191"/>
      <c r="F268" s="191"/>
      <c r="G268" s="191"/>
      <c r="H268" s="191"/>
      <c r="I268" s="191"/>
      <c r="J268" s="191"/>
      <c r="K268" s="191"/>
      <c r="L268" s="191"/>
      <c r="M268" s="191"/>
      <c r="N268" s="191"/>
      <c r="O268" s="191"/>
      <c r="P268" s="191"/>
      <c r="Q268" s="191"/>
      <c r="R268" s="191"/>
      <c r="S268" s="191"/>
      <c r="T268" s="191"/>
      <c r="U268" s="191"/>
      <c r="V268" s="191"/>
      <c r="W268" s="191"/>
      <c r="X268" s="191"/>
      <c r="Y268" s="191"/>
      <c r="Z268" s="191"/>
      <c r="AA268" s="191"/>
      <c r="AB268" s="191"/>
      <c r="AC268" s="191"/>
      <c r="AD268" s="191"/>
      <c r="AE268" s="191"/>
      <c r="AF268" s="191"/>
      <c r="AG268" s="191"/>
      <c r="AH268" s="191"/>
      <c r="AI268" s="191"/>
      <c r="AJ268" s="191"/>
      <c r="AK268" s="191"/>
      <c r="AL268" s="191"/>
    </row>
    <row r="269" spans="1:38" ht="133.5" customHeight="1" x14ac:dyDescent="0.2">
      <c r="A269" s="181" t="s">
        <v>88</v>
      </c>
      <c r="B269" s="64" t="s">
        <v>249</v>
      </c>
      <c r="C269" s="76">
        <v>163802.4123</v>
      </c>
      <c r="D269" s="145">
        <v>7</v>
      </c>
      <c r="E269" s="145"/>
      <c r="F269" s="145"/>
      <c r="G269" s="28"/>
      <c r="H269" s="141"/>
      <c r="I269" s="23"/>
      <c r="J269" s="145"/>
      <c r="K269" s="145"/>
      <c r="L269" s="23"/>
      <c r="M269" s="145"/>
      <c r="N269" s="145"/>
      <c r="O269" s="23"/>
      <c r="P269" s="145"/>
      <c r="Q269" s="145"/>
      <c r="R269" s="23"/>
      <c r="S269" s="28"/>
      <c r="T269" s="145"/>
      <c r="U269" s="145"/>
      <c r="V269" s="145"/>
      <c r="W269" s="145"/>
      <c r="X269" s="23"/>
      <c r="Y269" s="145"/>
      <c r="Z269" s="145"/>
      <c r="AA269" s="145"/>
      <c r="AB269" s="145"/>
      <c r="AC269" s="145"/>
      <c r="AD269" s="145"/>
      <c r="AE269" s="28"/>
      <c r="AF269" s="145"/>
      <c r="AG269" s="145"/>
      <c r="AH269" s="145"/>
      <c r="AI269" s="145"/>
      <c r="AJ269" s="145"/>
      <c r="AK269" s="145"/>
      <c r="AL269" s="145"/>
    </row>
    <row r="270" spans="1:38" ht="23.25" hidden="1" x14ac:dyDescent="0.2">
      <c r="A270" s="182"/>
      <c r="B270" s="25"/>
      <c r="C270" s="76"/>
      <c r="D270" s="143"/>
      <c r="E270" s="143"/>
      <c r="F270" s="143"/>
      <c r="G270" s="47"/>
      <c r="H270" s="145"/>
      <c r="I270" s="34"/>
      <c r="J270" s="143"/>
      <c r="K270" s="143"/>
      <c r="L270" s="34"/>
      <c r="M270" s="143"/>
      <c r="N270" s="143"/>
      <c r="O270" s="34"/>
      <c r="P270" s="143"/>
      <c r="Q270" s="143"/>
      <c r="R270" s="34"/>
      <c r="S270" s="47"/>
      <c r="T270" s="143"/>
      <c r="U270" s="143"/>
      <c r="V270" s="143"/>
      <c r="W270" s="143"/>
      <c r="X270" s="34"/>
      <c r="Y270" s="143"/>
      <c r="Z270" s="143"/>
      <c r="AA270" s="143"/>
      <c r="AB270" s="143"/>
      <c r="AC270" s="143"/>
      <c r="AD270" s="143"/>
      <c r="AE270" s="47"/>
      <c r="AF270" s="143"/>
      <c r="AG270" s="143"/>
      <c r="AH270" s="143"/>
      <c r="AI270" s="143"/>
      <c r="AJ270" s="143"/>
      <c r="AK270" s="143"/>
      <c r="AL270" s="143"/>
    </row>
    <row r="271" spans="1:38" ht="23.25" x14ac:dyDescent="0.2">
      <c r="A271" s="182"/>
      <c r="B271" s="48" t="s">
        <v>117</v>
      </c>
      <c r="C271" s="76"/>
      <c r="D271" s="143"/>
      <c r="E271" s="143"/>
      <c r="F271" s="143"/>
      <c r="G271" s="47"/>
      <c r="H271" s="143"/>
      <c r="I271" s="34"/>
      <c r="J271" s="143"/>
      <c r="K271" s="143"/>
      <c r="L271" s="34"/>
      <c r="M271" s="143"/>
      <c r="N271" s="143"/>
      <c r="O271" s="34"/>
      <c r="P271" s="143"/>
      <c r="Q271" s="143"/>
      <c r="R271" s="34"/>
      <c r="S271" s="47"/>
      <c r="T271" s="143"/>
      <c r="U271" s="143"/>
      <c r="V271" s="143"/>
      <c r="W271" s="143"/>
      <c r="X271" s="34"/>
      <c r="Y271" s="143"/>
      <c r="Z271" s="143"/>
      <c r="AA271" s="143"/>
      <c r="AB271" s="143"/>
      <c r="AC271" s="143"/>
      <c r="AD271" s="143"/>
      <c r="AE271" s="47"/>
      <c r="AF271" s="143"/>
      <c r="AG271" s="143"/>
      <c r="AH271" s="143"/>
      <c r="AI271" s="143"/>
      <c r="AJ271" s="143"/>
      <c r="AK271" s="143"/>
      <c r="AL271" s="143"/>
    </row>
    <row r="272" spans="1:38" ht="23.25" x14ac:dyDescent="0.2">
      <c r="A272" s="183"/>
      <c r="B272" s="48" t="s">
        <v>118</v>
      </c>
      <c r="C272" s="76">
        <f>C269</f>
        <v>163802.4123</v>
      </c>
      <c r="D272" s="143"/>
      <c r="E272" s="143"/>
      <c r="F272" s="143"/>
      <c r="G272" s="47"/>
      <c r="H272" s="143"/>
      <c r="I272" s="34"/>
      <c r="J272" s="143"/>
      <c r="K272" s="143"/>
      <c r="L272" s="34"/>
      <c r="M272" s="143"/>
      <c r="N272" s="143"/>
      <c r="O272" s="34"/>
      <c r="P272" s="143"/>
      <c r="Q272" s="143"/>
      <c r="R272" s="34"/>
      <c r="S272" s="47"/>
      <c r="T272" s="143"/>
      <c r="U272" s="143"/>
      <c r="V272" s="143"/>
      <c r="W272" s="143"/>
      <c r="X272" s="34"/>
      <c r="Y272" s="143"/>
      <c r="Z272" s="143"/>
      <c r="AA272" s="143"/>
      <c r="AB272" s="143"/>
      <c r="AC272" s="143"/>
      <c r="AD272" s="143"/>
      <c r="AE272" s="47"/>
      <c r="AF272" s="143"/>
      <c r="AG272" s="143"/>
      <c r="AH272" s="143"/>
      <c r="AI272" s="143"/>
      <c r="AJ272" s="143"/>
      <c r="AK272" s="143"/>
      <c r="AL272" s="143"/>
    </row>
    <row r="273" spans="1:38" ht="264" customHeight="1" x14ac:dyDescent="0.2">
      <c r="A273" s="157" t="s">
        <v>89</v>
      </c>
      <c r="B273" s="48" t="s">
        <v>311</v>
      </c>
      <c r="C273" s="76"/>
      <c r="D273" s="143"/>
      <c r="E273" s="143"/>
      <c r="F273" s="143"/>
      <c r="G273" s="47"/>
      <c r="H273" s="143"/>
      <c r="I273" s="49">
        <v>439.63281999999998</v>
      </c>
      <c r="J273" s="143"/>
      <c r="K273" s="143"/>
      <c r="L273" s="34"/>
      <c r="M273" s="143"/>
      <c r="N273" s="143"/>
      <c r="O273" s="34"/>
      <c r="P273" s="143"/>
      <c r="Q273" s="143"/>
      <c r="R273" s="34"/>
      <c r="S273" s="47"/>
      <c r="T273" s="143"/>
      <c r="U273" s="143"/>
      <c r="V273" s="143"/>
      <c r="W273" s="143"/>
      <c r="X273" s="34"/>
      <c r="Y273" s="143"/>
      <c r="Z273" s="143"/>
      <c r="AA273" s="143"/>
      <c r="AB273" s="143"/>
      <c r="AC273" s="143"/>
      <c r="AD273" s="143"/>
      <c r="AE273" s="47"/>
      <c r="AF273" s="143"/>
      <c r="AG273" s="143"/>
      <c r="AH273" s="143"/>
      <c r="AI273" s="143"/>
      <c r="AJ273" s="143"/>
      <c r="AK273" s="143"/>
      <c r="AL273" s="143"/>
    </row>
    <row r="274" spans="1:38" ht="23.25" x14ac:dyDescent="0.2">
      <c r="A274" s="158"/>
      <c r="B274" s="48" t="s">
        <v>117</v>
      </c>
      <c r="C274" s="76"/>
      <c r="D274" s="143"/>
      <c r="E274" s="143"/>
      <c r="F274" s="143"/>
      <c r="G274" s="47"/>
      <c r="H274" s="143"/>
      <c r="I274" s="49"/>
      <c r="J274" s="143"/>
      <c r="K274" s="143"/>
      <c r="L274" s="34"/>
      <c r="M274" s="143"/>
      <c r="N274" s="143"/>
      <c r="O274" s="34"/>
      <c r="P274" s="143"/>
      <c r="Q274" s="143"/>
      <c r="R274" s="34"/>
      <c r="S274" s="47"/>
      <c r="T274" s="143"/>
      <c r="U274" s="143"/>
      <c r="V274" s="143"/>
      <c r="W274" s="143"/>
      <c r="X274" s="34"/>
      <c r="Y274" s="143"/>
      <c r="Z274" s="143"/>
      <c r="AA274" s="143"/>
      <c r="AB274" s="143"/>
      <c r="AC274" s="143"/>
      <c r="AD274" s="143"/>
      <c r="AE274" s="47"/>
      <c r="AF274" s="143"/>
      <c r="AG274" s="143"/>
      <c r="AH274" s="143"/>
      <c r="AI274" s="143"/>
      <c r="AJ274" s="143"/>
      <c r="AK274" s="143"/>
      <c r="AL274" s="143"/>
    </row>
    <row r="275" spans="1:38" ht="23.25" x14ac:dyDescent="0.2">
      <c r="A275" s="161"/>
      <c r="B275" s="48" t="s">
        <v>119</v>
      </c>
      <c r="C275" s="76"/>
      <c r="D275" s="143"/>
      <c r="E275" s="143"/>
      <c r="F275" s="143"/>
      <c r="G275" s="47"/>
      <c r="H275" s="143"/>
      <c r="I275" s="49">
        <f>I273</f>
        <v>439.63281999999998</v>
      </c>
      <c r="J275" s="143"/>
      <c r="K275" s="143"/>
      <c r="L275" s="34"/>
      <c r="M275" s="143"/>
      <c r="N275" s="143"/>
      <c r="O275" s="34"/>
      <c r="P275" s="143"/>
      <c r="Q275" s="143"/>
      <c r="R275" s="34"/>
      <c r="S275" s="47"/>
      <c r="T275" s="143"/>
      <c r="U275" s="143"/>
      <c r="V275" s="143"/>
      <c r="W275" s="143"/>
      <c r="X275" s="34"/>
      <c r="Y275" s="143"/>
      <c r="Z275" s="143"/>
      <c r="AA275" s="143"/>
      <c r="AB275" s="143"/>
      <c r="AC275" s="143"/>
      <c r="AD275" s="143"/>
      <c r="AE275" s="47"/>
      <c r="AF275" s="143"/>
      <c r="AG275" s="143"/>
      <c r="AH275" s="143"/>
      <c r="AI275" s="143"/>
      <c r="AJ275" s="143"/>
      <c r="AK275" s="143"/>
      <c r="AL275" s="143"/>
    </row>
    <row r="276" spans="1:38" ht="219.75" customHeight="1" x14ac:dyDescent="0.2">
      <c r="A276" s="179" t="s">
        <v>96</v>
      </c>
      <c r="B276" s="48" t="s">
        <v>312</v>
      </c>
      <c r="C276" s="76"/>
      <c r="D276" s="143"/>
      <c r="E276" s="143"/>
      <c r="F276" s="143"/>
      <c r="G276" s="47"/>
      <c r="H276" s="143"/>
      <c r="I276" s="51">
        <v>1887.94</v>
      </c>
      <c r="J276" s="143"/>
      <c r="K276" s="143"/>
      <c r="L276" s="34"/>
      <c r="M276" s="143"/>
      <c r="N276" s="143"/>
      <c r="O276" s="34"/>
      <c r="P276" s="143"/>
      <c r="Q276" s="143"/>
      <c r="R276" s="34"/>
      <c r="S276" s="47"/>
      <c r="T276" s="143"/>
      <c r="U276" s="143"/>
      <c r="V276" s="143"/>
      <c r="W276" s="143"/>
      <c r="X276" s="34"/>
      <c r="Y276" s="143"/>
      <c r="Z276" s="143"/>
      <c r="AA276" s="143"/>
      <c r="AB276" s="143"/>
      <c r="AC276" s="143"/>
      <c r="AD276" s="143"/>
      <c r="AE276" s="47"/>
      <c r="AF276" s="143"/>
      <c r="AG276" s="143"/>
      <c r="AH276" s="143"/>
      <c r="AI276" s="143"/>
      <c r="AJ276" s="143"/>
      <c r="AK276" s="143"/>
      <c r="AL276" s="143"/>
    </row>
    <row r="277" spans="1:38" ht="23.25" x14ac:dyDescent="0.2">
      <c r="A277" s="179"/>
      <c r="B277" s="48" t="s">
        <v>117</v>
      </c>
      <c r="C277" s="76"/>
      <c r="D277" s="143"/>
      <c r="E277" s="143"/>
      <c r="F277" s="143"/>
      <c r="G277" s="47"/>
      <c r="H277" s="143"/>
      <c r="I277" s="51"/>
      <c r="J277" s="143"/>
      <c r="K277" s="143"/>
      <c r="L277" s="34"/>
      <c r="M277" s="143"/>
      <c r="N277" s="143"/>
      <c r="O277" s="34"/>
      <c r="P277" s="143"/>
      <c r="Q277" s="143"/>
      <c r="R277" s="34"/>
      <c r="S277" s="47"/>
      <c r="T277" s="143"/>
      <c r="U277" s="143"/>
      <c r="V277" s="143"/>
      <c r="W277" s="143"/>
      <c r="X277" s="34"/>
      <c r="Y277" s="143"/>
      <c r="Z277" s="143"/>
      <c r="AA277" s="143"/>
      <c r="AB277" s="143"/>
      <c r="AC277" s="143"/>
      <c r="AD277" s="143"/>
      <c r="AE277" s="47"/>
      <c r="AF277" s="143"/>
      <c r="AG277" s="143"/>
      <c r="AH277" s="143"/>
      <c r="AI277" s="143"/>
      <c r="AJ277" s="143"/>
      <c r="AK277" s="143"/>
      <c r="AL277" s="143"/>
    </row>
    <row r="278" spans="1:38" ht="23.25" x14ac:dyDescent="0.2">
      <c r="A278" s="180"/>
      <c r="B278" s="48" t="s">
        <v>119</v>
      </c>
      <c r="C278" s="76"/>
      <c r="D278" s="143"/>
      <c r="E278" s="143"/>
      <c r="F278" s="143"/>
      <c r="G278" s="47"/>
      <c r="H278" s="143"/>
      <c r="I278" s="51">
        <f>I276</f>
        <v>1887.94</v>
      </c>
      <c r="J278" s="143"/>
      <c r="K278" s="143"/>
      <c r="L278" s="34"/>
      <c r="M278" s="143"/>
      <c r="N278" s="143"/>
      <c r="O278" s="34"/>
      <c r="P278" s="143"/>
      <c r="Q278" s="143"/>
      <c r="R278" s="34"/>
      <c r="S278" s="47"/>
      <c r="T278" s="143"/>
      <c r="U278" s="143"/>
      <c r="V278" s="143"/>
      <c r="W278" s="143"/>
      <c r="X278" s="34"/>
      <c r="Y278" s="143"/>
      <c r="Z278" s="143"/>
      <c r="AA278" s="143"/>
      <c r="AB278" s="143"/>
      <c r="AC278" s="143"/>
      <c r="AD278" s="143"/>
      <c r="AE278" s="47"/>
      <c r="AF278" s="143"/>
      <c r="AG278" s="143"/>
      <c r="AH278" s="143"/>
      <c r="AI278" s="143"/>
      <c r="AJ278" s="143"/>
      <c r="AK278" s="143"/>
      <c r="AL278" s="143"/>
    </row>
    <row r="279" spans="1:38" ht="23.25" x14ac:dyDescent="0.2">
      <c r="A279" s="118"/>
      <c r="B279" s="25" t="s">
        <v>90</v>
      </c>
      <c r="C279" s="73">
        <f>C269+C273+C276</f>
        <v>163802.4123</v>
      </c>
      <c r="D279" s="58">
        <f>D269</f>
        <v>7</v>
      </c>
      <c r="E279" s="58"/>
      <c r="F279" s="58">
        <f t="shared" ref="F279:AL279" si="21">F269</f>
        <v>0</v>
      </c>
      <c r="G279" s="58">
        <f t="shared" si="21"/>
        <v>0</v>
      </c>
      <c r="H279" s="58">
        <f t="shared" si="21"/>
        <v>0</v>
      </c>
      <c r="I279" s="68">
        <f>I273+I276</f>
        <v>2327.5728199999999</v>
      </c>
      <c r="J279" s="58">
        <f t="shared" si="21"/>
        <v>0</v>
      </c>
      <c r="K279" s="58">
        <f t="shared" si="21"/>
        <v>0</v>
      </c>
      <c r="L279" s="58">
        <f t="shared" si="21"/>
        <v>0</v>
      </c>
      <c r="M279" s="58">
        <f t="shared" si="21"/>
        <v>0</v>
      </c>
      <c r="N279" s="58">
        <f t="shared" si="21"/>
        <v>0</v>
      </c>
      <c r="O279" s="58">
        <f t="shared" si="21"/>
        <v>0</v>
      </c>
      <c r="P279" s="58">
        <f t="shared" si="21"/>
        <v>0</v>
      </c>
      <c r="Q279" s="58">
        <f t="shared" si="21"/>
        <v>0</v>
      </c>
      <c r="R279" s="58">
        <f t="shared" si="21"/>
        <v>0</v>
      </c>
      <c r="S279" s="58">
        <f t="shared" si="21"/>
        <v>0</v>
      </c>
      <c r="T279" s="58">
        <f t="shared" si="21"/>
        <v>0</v>
      </c>
      <c r="U279" s="58">
        <f t="shared" si="21"/>
        <v>0</v>
      </c>
      <c r="V279" s="58">
        <f t="shared" si="21"/>
        <v>0</v>
      </c>
      <c r="W279" s="58">
        <f t="shared" si="21"/>
        <v>0</v>
      </c>
      <c r="X279" s="58">
        <f t="shared" si="21"/>
        <v>0</v>
      </c>
      <c r="Y279" s="58">
        <f t="shared" si="21"/>
        <v>0</v>
      </c>
      <c r="Z279" s="58">
        <f t="shared" si="21"/>
        <v>0</v>
      </c>
      <c r="AA279" s="58">
        <f t="shared" si="21"/>
        <v>0</v>
      </c>
      <c r="AB279" s="58">
        <f t="shared" si="21"/>
        <v>0</v>
      </c>
      <c r="AC279" s="58">
        <f t="shared" si="21"/>
        <v>0</v>
      </c>
      <c r="AD279" s="58">
        <f t="shared" si="21"/>
        <v>0</v>
      </c>
      <c r="AE279" s="58">
        <f t="shared" si="21"/>
        <v>0</v>
      </c>
      <c r="AF279" s="58">
        <f t="shared" si="21"/>
        <v>0</v>
      </c>
      <c r="AG279" s="58">
        <f t="shared" si="21"/>
        <v>0</v>
      </c>
      <c r="AH279" s="58">
        <f t="shared" si="21"/>
        <v>0</v>
      </c>
      <c r="AI279" s="58">
        <f t="shared" si="21"/>
        <v>0</v>
      </c>
      <c r="AJ279" s="58">
        <f t="shared" si="21"/>
        <v>0</v>
      </c>
      <c r="AK279" s="58">
        <f t="shared" si="21"/>
        <v>0</v>
      </c>
      <c r="AL279" s="58">
        <f t="shared" si="21"/>
        <v>0</v>
      </c>
    </row>
    <row r="280" spans="1:38" ht="32.450000000000003" customHeight="1" x14ac:dyDescent="0.2">
      <c r="A280" s="157" t="s">
        <v>105</v>
      </c>
      <c r="B280" s="184" t="s">
        <v>10</v>
      </c>
      <c r="C280" s="185"/>
      <c r="D280" s="185"/>
      <c r="E280" s="185"/>
      <c r="F280" s="185"/>
      <c r="G280" s="185"/>
      <c r="H280" s="185"/>
      <c r="I280" s="185"/>
      <c r="J280" s="185"/>
      <c r="K280" s="185"/>
      <c r="L280" s="185"/>
      <c r="M280" s="185"/>
      <c r="N280" s="185"/>
      <c r="O280" s="185"/>
      <c r="P280" s="185"/>
      <c r="Q280" s="185"/>
      <c r="R280" s="185"/>
      <c r="S280" s="185"/>
      <c r="T280" s="185"/>
      <c r="U280" s="185"/>
      <c r="V280" s="185"/>
      <c r="W280" s="185"/>
      <c r="X280" s="185"/>
      <c r="Y280" s="185"/>
      <c r="Z280" s="185"/>
      <c r="AA280" s="185"/>
      <c r="AB280" s="185"/>
      <c r="AC280" s="185"/>
      <c r="AD280" s="185"/>
      <c r="AE280" s="185"/>
      <c r="AF280" s="185"/>
      <c r="AG280" s="185"/>
      <c r="AH280" s="185"/>
      <c r="AI280" s="185"/>
      <c r="AJ280" s="185"/>
      <c r="AK280" s="185"/>
      <c r="AL280" s="186"/>
    </row>
    <row r="281" spans="1:38" ht="150.75" customHeight="1" x14ac:dyDescent="0.2">
      <c r="A281" s="181" t="s">
        <v>123</v>
      </c>
      <c r="B281" s="65" t="s">
        <v>172</v>
      </c>
      <c r="C281" s="49">
        <v>135181.54100999999</v>
      </c>
      <c r="D281" s="169">
        <v>6.1749999999999998</v>
      </c>
      <c r="E281" s="169"/>
      <c r="F281" s="169"/>
      <c r="G281" s="28"/>
      <c r="H281" s="168"/>
      <c r="I281" s="169"/>
      <c r="J281" s="169"/>
      <c r="K281" s="169"/>
      <c r="L281" s="23"/>
      <c r="M281" s="169"/>
      <c r="N281" s="169"/>
      <c r="O281" s="169"/>
      <c r="P281" s="169"/>
      <c r="Q281" s="169"/>
      <c r="R281" s="23"/>
      <c r="S281" s="28"/>
      <c r="T281" s="169"/>
      <c r="U281" s="169"/>
      <c r="V281" s="169"/>
      <c r="W281" s="169"/>
      <c r="X281" s="23"/>
      <c r="Y281" s="169"/>
      <c r="Z281" s="169"/>
      <c r="AA281" s="169"/>
      <c r="AB281" s="169"/>
      <c r="AC281" s="169"/>
      <c r="AD281" s="169"/>
      <c r="AE281" s="28"/>
      <c r="AF281" s="169"/>
      <c r="AG281" s="169"/>
      <c r="AH281" s="169"/>
      <c r="AI281" s="169"/>
      <c r="AJ281" s="169"/>
      <c r="AK281" s="169"/>
      <c r="AL281" s="169"/>
    </row>
    <row r="282" spans="1:38" ht="23.25" x14ac:dyDescent="0.2">
      <c r="A282" s="182"/>
      <c r="B282" s="48" t="s">
        <v>117</v>
      </c>
      <c r="C282" s="49"/>
      <c r="D282" s="169"/>
      <c r="E282" s="169"/>
      <c r="F282" s="169"/>
      <c r="G282" s="28"/>
      <c r="H282" s="168"/>
      <c r="I282" s="169"/>
      <c r="J282" s="169"/>
      <c r="K282" s="169"/>
      <c r="L282" s="23"/>
      <c r="M282" s="169"/>
      <c r="N282" s="169"/>
      <c r="O282" s="169"/>
      <c r="P282" s="169"/>
      <c r="Q282" s="169"/>
      <c r="R282" s="23"/>
      <c r="S282" s="28"/>
      <c r="T282" s="169"/>
      <c r="U282" s="169"/>
      <c r="V282" s="169"/>
      <c r="W282" s="169"/>
      <c r="X282" s="23"/>
      <c r="Y282" s="169"/>
      <c r="Z282" s="169"/>
      <c r="AA282" s="169"/>
      <c r="AB282" s="169"/>
      <c r="AC282" s="169"/>
      <c r="AD282" s="169"/>
      <c r="AE282" s="28"/>
      <c r="AF282" s="169"/>
      <c r="AG282" s="169"/>
      <c r="AH282" s="169"/>
      <c r="AI282" s="169"/>
      <c r="AJ282" s="169"/>
      <c r="AK282" s="169"/>
      <c r="AL282" s="169"/>
    </row>
    <row r="283" spans="1:38" ht="30.75" customHeight="1" x14ac:dyDescent="0.2">
      <c r="A283" s="183"/>
      <c r="B283" s="48" t="s">
        <v>118</v>
      </c>
      <c r="C283" s="49">
        <f>C281</f>
        <v>135181.54100999999</v>
      </c>
      <c r="D283" s="169"/>
      <c r="E283" s="169"/>
      <c r="F283" s="169"/>
      <c r="G283" s="28"/>
      <c r="H283" s="168"/>
      <c r="I283" s="169"/>
      <c r="J283" s="169"/>
      <c r="K283" s="169"/>
      <c r="L283" s="23"/>
      <c r="M283" s="169"/>
      <c r="N283" s="169"/>
      <c r="O283" s="169"/>
      <c r="P283" s="169"/>
      <c r="Q283" s="169"/>
      <c r="R283" s="23"/>
      <c r="S283" s="28"/>
      <c r="T283" s="169"/>
      <c r="U283" s="169"/>
      <c r="V283" s="169"/>
      <c r="W283" s="169"/>
      <c r="X283" s="23"/>
      <c r="Y283" s="169"/>
      <c r="Z283" s="169"/>
      <c r="AA283" s="169"/>
      <c r="AB283" s="169"/>
      <c r="AC283" s="169"/>
      <c r="AD283" s="169"/>
      <c r="AE283" s="28"/>
      <c r="AF283" s="169"/>
      <c r="AG283" s="169"/>
      <c r="AH283" s="169"/>
      <c r="AI283" s="169"/>
      <c r="AJ283" s="169"/>
      <c r="AK283" s="169"/>
      <c r="AL283" s="169"/>
    </row>
    <row r="284" spans="1:38" ht="99.75" customHeight="1" x14ac:dyDescent="0.2">
      <c r="A284" s="181" t="s">
        <v>225</v>
      </c>
      <c r="B284" s="64" t="s">
        <v>173</v>
      </c>
      <c r="C284" s="34"/>
      <c r="D284" s="143"/>
      <c r="E284" s="143"/>
      <c r="F284" s="49">
        <v>54837.876660000002</v>
      </c>
      <c r="G284" s="143">
        <v>4.3</v>
      </c>
      <c r="H284" s="143"/>
      <c r="I284" s="143"/>
      <c r="J284" s="143"/>
      <c r="K284" s="143"/>
      <c r="L284" s="34"/>
      <c r="M284" s="143"/>
      <c r="N284" s="143"/>
      <c r="O284" s="143"/>
      <c r="P284" s="143"/>
      <c r="Q284" s="143"/>
      <c r="R284" s="34"/>
      <c r="S284" s="143"/>
      <c r="T284" s="143"/>
      <c r="U284" s="143"/>
      <c r="V284" s="143"/>
      <c r="W284" s="143"/>
      <c r="X284" s="34"/>
      <c r="Y284" s="143"/>
      <c r="Z284" s="143"/>
      <c r="AA284" s="143"/>
      <c r="AB284" s="143"/>
      <c r="AC284" s="143"/>
      <c r="AD284" s="143"/>
      <c r="AE284" s="143"/>
      <c r="AF284" s="143"/>
      <c r="AG284" s="143"/>
      <c r="AH284" s="143"/>
      <c r="AI284" s="143"/>
      <c r="AJ284" s="143"/>
      <c r="AK284" s="143"/>
      <c r="AL284" s="143"/>
    </row>
    <row r="285" spans="1:38" ht="23.25" x14ac:dyDescent="0.2">
      <c r="A285" s="182"/>
      <c r="B285" s="48" t="s">
        <v>117</v>
      </c>
      <c r="C285" s="34"/>
      <c r="D285" s="143"/>
      <c r="E285" s="143"/>
      <c r="F285" s="49"/>
      <c r="G285" s="143"/>
      <c r="H285" s="143"/>
      <c r="I285" s="143"/>
      <c r="J285" s="143"/>
      <c r="K285" s="143"/>
      <c r="L285" s="34"/>
      <c r="M285" s="143"/>
      <c r="N285" s="143"/>
      <c r="O285" s="143"/>
      <c r="P285" s="143"/>
      <c r="Q285" s="143"/>
      <c r="R285" s="34"/>
      <c r="S285" s="143"/>
      <c r="T285" s="143"/>
      <c r="U285" s="143"/>
      <c r="V285" s="143"/>
      <c r="W285" s="143"/>
      <c r="X285" s="34"/>
      <c r="Y285" s="143"/>
      <c r="Z285" s="143"/>
      <c r="AA285" s="143"/>
      <c r="AB285" s="143"/>
      <c r="AC285" s="143"/>
      <c r="AD285" s="143"/>
      <c r="AE285" s="143"/>
      <c r="AF285" s="143"/>
      <c r="AG285" s="143"/>
      <c r="AH285" s="143"/>
      <c r="AI285" s="143"/>
      <c r="AJ285" s="143"/>
      <c r="AK285" s="143"/>
      <c r="AL285" s="143"/>
    </row>
    <row r="286" spans="1:38" ht="23.25" x14ac:dyDescent="0.2">
      <c r="A286" s="183"/>
      <c r="B286" s="48" t="s">
        <v>118</v>
      </c>
      <c r="C286" s="34"/>
      <c r="D286" s="143"/>
      <c r="E286" s="143"/>
      <c r="F286" s="49">
        <f>F284</f>
        <v>54837.876660000002</v>
      </c>
      <c r="G286" s="143"/>
      <c r="H286" s="143"/>
      <c r="I286" s="143"/>
      <c r="J286" s="143"/>
      <c r="K286" s="143"/>
      <c r="L286" s="34"/>
      <c r="M286" s="143"/>
      <c r="N286" s="143"/>
      <c r="O286" s="143"/>
      <c r="P286" s="143"/>
      <c r="Q286" s="143"/>
      <c r="R286" s="34"/>
      <c r="S286" s="143"/>
      <c r="T286" s="143"/>
      <c r="U286" s="143"/>
      <c r="V286" s="143"/>
      <c r="W286" s="143"/>
      <c r="X286" s="34"/>
      <c r="Y286" s="143"/>
      <c r="Z286" s="143"/>
      <c r="AA286" s="143"/>
      <c r="AB286" s="143"/>
      <c r="AC286" s="143"/>
      <c r="AD286" s="143"/>
      <c r="AE286" s="143"/>
      <c r="AF286" s="143"/>
      <c r="AG286" s="143"/>
      <c r="AH286" s="143"/>
      <c r="AI286" s="143"/>
      <c r="AJ286" s="143"/>
      <c r="AK286" s="143"/>
      <c r="AL286" s="143"/>
    </row>
    <row r="287" spans="1:38" ht="97.5" customHeight="1" x14ac:dyDescent="0.2">
      <c r="A287" s="181" t="s">
        <v>288</v>
      </c>
      <c r="B287" s="64" t="s">
        <v>215</v>
      </c>
      <c r="C287" s="34"/>
      <c r="D287" s="143"/>
      <c r="E287" s="143"/>
      <c r="F287" s="49">
        <v>35112.405449999998</v>
      </c>
      <c r="G287" s="143">
        <v>6</v>
      </c>
      <c r="H287" s="143"/>
      <c r="I287" s="143"/>
      <c r="J287" s="143"/>
      <c r="K287" s="143"/>
      <c r="L287" s="34"/>
      <c r="M287" s="143"/>
      <c r="N287" s="143"/>
      <c r="O287" s="143"/>
      <c r="P287" s="143"/>
      <c r="Q287" s="143"/>
      <c r="R287" s="34"/>
      <c r="S287" s="143"/>
      <c r="T287" s="143"/>
      <c r="U287" s="143"/>
      <c r="V287" s="143"/>
      <c r="W287" s="143"/>
      <c r="X287" s="34"/>
      <c r="Y287" s="143"/>
      <c r="Z287" s="143"/>
      <c r="AA287" s="143"/>
      <c r="AB287" s="143"/>
      <c r="AC287" s="143"/>
      <c r="AD287" s="143"/>
      <c r="AE287" s="143"/>
      <c r="AF287" s="143"/>
      <c r="AG287" s="143"/>
      <c r="AH287" s="143"/>
      <c r="AI287" s="143"/>
      <c r="AJ287" s="143"/>
      <c r="AK287" s="143"/>
      <c r="AL287" s="143"/>
    </row>
    <row r="288" spans="1:38" ht="23.25" x14ac:dyDescent="0.2">
      <c r="A288" s="182"/>
      <c r="B288" s="48" t="s">
        <v>117</v>
      </c>
      <c r="C288" s="34"/>
      <c r="D288" s="143"/>
      <c r="E288" s="143"/>
      <c r="F288" s="49"/>
      <c r="G288" s="143"/>
      <c r="H288" s="143"/>
      <c r="I288" s="143"/>
      <c r="J288" s="143"/>
      <c r="K288" s="143"/>
      <c r="L288" s="34"/>
      <c r="M288" s="143"/>
      <c r="N288" s="143"/>
      <c r="O288" s="143"/>
      <c r="P288" s="143"/>
      <c r="Q288" s="143"/>
      <c r="R288" s="34"/>
      <c r="S288" s="143"/>
      <c r="T288" s="143"/>
      <c r="U288" s="143"/>
      <c r="V288" s="143"/>
      <c r="W288" s="143"/>
      <c r="X288" s="34"/>
      <c r="Y288" s="143"/>
      <c r="Z288" s="143"/>
      <c r="AA288" s="143"/>
      <c r="AB288" s="143"/>
      <c r="AC288" s="143"/>
      <c r="AD288" s="143"/>
      <c r="AE288" s="143"/>
      <c r="AF288" s="143"/>
      <c r="AG288" s="143"/>
      <c r="AH288" s="143"/>
      <c r="AI288" s="143"/>
      <c r="AJ288" s="143"/>
      <c r="AK288" s="143"/>
      <c r="AL288" s="143"/>
    </row>
    <row r="289" spans="1:38" ht="23.25" x14ac:dyDescent="0.2">
      <c r="A289" s="183"/>
      <c r="B289" s="48" t="s">
        <v>118</v>
      </c>
      <c r="C289" s="34"/>
      <c r="D289" s="143"/>
      <c r="E289" s="143"/>
      <c r="F289" s="49">
        <f>F287</f>
        <v>35112.405449999998</v>
      </c>
      <c r="G289" s="143"/>
      <c r="H289" s="143"/>
      <c r="I289" s="143"/>
      <c r="J289" s="143"/>
      <c r="K289" s="143"/>
      <c r="L289" s="34"/>
      <c r="M289" s="143"/>
      <c r="N289" s="143"/>
      <c r="O289" s="143"/>
      <c r="P289" s="143"/>
      <c r="Q289" s="143"/>
      <c r="R289" s="34"/>
      <c r="S289" s="143"/>
      <c r="T289" s="143"/>
      <c r="U289" s="143"/>
      <c r="V289" s="143"/>
      <c r="W289" s="143"/>
      <c r="X289" s="34"/>
      <c r="Y289" s="143"/>
      <c r="Z289" s="143"/>
      <c r="AA289" s="143"/>
      <c r="AB289" s="143"/>
      <c r="AC289" s="143"/>
      <c r="AD289" s="143"/>
      <c r="AE289" s="143"/>
      <c r="AF289" s="143"/>
      <c r="AG289" s="143"/>
      <c r="AH289" s="143"/>
      <c r="AI289" s="143"/>
      <c r="AJ289" s="143"/>
      <c r="AK289" s="143"/>
      <c r="AL289" s="143"/>
    </row>
    <row r="290" spans="1:38" ht="23.25" x14ac:dyDescent="0.2">
      <c r="A290" s="144"/>
      <c r="B290" s="25" t="s">
        <v>90</v>
      </c>
      <c r="C290" s="67">
        <f t="shared" ref="C290:AL290" si="22">C281+C284+C287</f>
        <v>135181.54100999999</v>
      </c>
      <c r="D290" s="56">
        <f t="shared" si="22"/>
        <v>6.1749999999999998</v>
      </c>
      <c r="E290" s="56">
        <f t="shared" si="22"/>
        <v>0</v>
      </c>
      <c r="F290" s="67">
        <f>F281+F284+F287</f>
        <v>89950.28211</v>
      </c>
      <c r="G290" s="69">
        <f t="shared" si="22"/>
        <v>10.3</v>
      </c>
      <c r="H290" s="56">
        <f t="shared" si="22"/>
        <v>0</v>
      </c>
      <c r="I290" s="56">
        <f t="shared" si="22"/>
        <v>0</v>
      </c>
      <c r="J290" s="56">
        <f t="shared" si="22"/>
        <v>0</v>
      </c>
      <c r="K290" s="56">
        <f t="shared" si="22"/>
        <v>0</v>
      </c>
      <c r="L290" s="56">
        <f t="shared" si="22"/>
        <v>0</v>
      </c>
      <c r="M290" s="56">
        <f t="shared" si="22"/>
        <v>0</v>
      </c>
      <c r="N290" s="56">
        <f t="shared" si="22"/>
        <v>0</v>
      </c>
      <c r="O290" s="56">
        <f t="shared" si="22"/>
        <v>0</v>
      </c>
      <c r="P290" s="56">
        <f t="shared" si="22"/>
        <v>0</v>
      </c>
      <c r="Q290" s="56">
        <f t="shared" si="22"/>
        <v>0</v>
      </c>
      <c r="R290" s="59">
        <f t="shared" si="22"/>
        <v>0</v>
      </c>
      <c r="S290" s="59">
        <f t="shared" si="22"/>
        <v>0</v>
      </c>
      <c r="T290" s="56">
        <f t="shared" si="22"/>
        <v>0</v>
      </c>
      <c r="U290" s="56">
        <f t="shared" si="22"/>
        <v>0</v>
      </c>
      <c r="V290" s="56">
        <f t="shared" si="22"/>
        <v>0</v>
      </c>
      <c r="W290" s="56">
        <f t="shared" si="22"/>
        <v>0</v>
      </c>
      <c r="X290" s="56">
        <f t="shared" si="22"/>
        <v>0</v>
      </c>
      <c r="Y290" s="56">
        <f t="shared" si="22"/>
        <v>0</v>
      </c>
      <c r="Z290" s="56">
        <f t="shared" si="22"/>
        <v>0</v>
      </c>
      <c r="AA290" s="56">
        <f t="shared" si="22"/>
        <v>0</v>
      </c>
      <c r="AB290" s="56">
        <f t="shared" si="22"/>
        <v>0</v>
      </c>
      <c r="AC290" s="56">
        <f t="shared" si="22"/>
        <v>0</v>
      </c>
      <c r="AD290" s="56">
        <f t="shared" si="22"/>
        <v>0</v>
      </c>
      <c r="AE290" s="56">
        <f t="shared" si="22"/>
        <v>0</v>
      </c>
      <c r="AF290" s="56">
        <f t="shared" si="22"/>
        <v>0</v>
      </c>
      <c r="AG290" s="56">
        <f t="shared" si="22"/>
        <v>0</v>
      </c>
      <c r="AH290" s="56">
        <f t="shared" si="22"/>
        <v>0</v>
      </c>
      <c r="AI290" s="56">
        <f t="shared" si="22"/>
        <v>0</v>
      </c>
      <c r="AJ290" s="56">
        <f t="shared" si="22"/>
        <v>0</v>
      </c>
      <c r="AK290" s="56">
        <f t="shared" si="22"/>
        <v>0</v>
      </c>
      <c r="AL290" s="56">
        <f t="shared" si="22"/>
        <v>0</v>
      </c>
    </row>
    <row r="291" spans="1:38" ht="23.25" x14ac:dyDescent="0.2">
      <c r="A291" s="158" t="s">
        <v>128</v>
      </c>
      <c r="B291" s="215" t="s">
        <v>209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7"/>
    </row>
    <row r="292" spans="1:38" ht="69.75" x14ac:dyDescent="0.2">
      <c r="A292" s="157" t="s">
        <v>126</v>
      </c>
      <c r="B292" s="124" t="s">
        <v>315</v>
      </c>
      <c r="C292" s="60"/>
      <c r="D292" s="121"/>
      <c r="E292" s="121"/>
      <c r="F292" s="60"/>
      <c r="G292" s="103"/>
      <c r="H292" s="121"/>
      <c r="I292" s="72">
        <f>307194.64014+43750+65000</f>
        <v>415944.64013999997</v>
      </c>
      <c r="J292" s="145">
        <v>10.028</v>
      </c>
      <c r="K292" s="121"/>
      <c r="L292" s="121"/>
      <c r="M292" s="121"/>
      <c r="N292" s="121"/>
      <c r="O292" s="121"/>
      <c r="P292" s="121"/>
      <c r="Q292" s="121"/>
      <c r="R292" s="62"/>
      <c r="S292" s="62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1"/>
      <c r="AE292" s="121"/>
      <c r="AF292" s="121"/>
      <c r="AG292" s="121"/>
      <c r="AH292" s="121"/>
      <c r="AI292" s="121"/>
      <c r="AJ292" s="121"/>
      <c r="AK292" s="121"/>
      <c r="AL292" s="121"/>
    </row>
    <row r="293" spans="1:38" ht="23.25" x14ac:dyDescent="0.2">
      <c r="A293" s="140"/>
      <c r="B293" s="48" t="s">
        <v>117</v>
      </c>
      <c r="C293" s="60"/>
      <c r="D293" s="121"/>
      <c r="E293" s="121"/>
      <c r="F293" s="60"/>
      <c r="G293" s="103"/>
      <c r="H293" s="121"/>
      <c r="I293" s="60"/>
      <c r="J293" s="121"/>
      <c r="K293" s="121"/>
      <c r="L293" s="121"/>
      <c r="M293" s="121"/>
      <c r="N293" s="121"/>
      <c r="O293" s="121"/>
      <c r="P293" s="121"/>
      <c r="Q293" s="121"/>
      <c r="R293" s="62"/>
      <c r="S293" s="62"/>
      <c r="T293" s="121"/>
      <c r="U293" s="121"/>
      <c r="V293" s="121"/>
      <c r="W293" s="121"/>
      <c r="X293" s="121"/>
      <c r="Y293" s="121"/>
      <c r="Z293" s="121"/>
      <c r="AA293" s="121"/>
      <c r="AB293" s="121"/>
      <c r="AC293" s="121"/>
      <c r="AD293" s="121"/>
      <c r="AE293" s="121"/>
      <c r="AF293" s="121"/>
      <c r="AG293" s="121"/>
      <c r="AH293" s="121"/>
      <c r="AI293" s="121"/>
      <c r="AJ293" s="121"/>
      <c r="AK293" s="121"/>
      <c r="AL293" s="121"/>
    </row>
    <row r="294" spans="1:38" ht="29.25" customHeight="1" x14ac:dyDescent="0.2">
      <c r="A294" s="140"/>
      <c r="B294" s="48" t="s">
        <v>118</v>
      </c>
      <c r="C294" s="60"/>
      <c r="D294" s="121"/>
      <c r="E294" s="121"/>
      <c r="F294" s="60"/>
      <c r="G294" s="103"/>
      <c r="H294" s="121"/>
      <c r="I294" s="60"/>
      <c r="J294" s="121"/>
      <c r="K294" s="121"/>
      <c r="L294" s="121"/>
      <c r="M294" s="121"/>
      <c r="N294" s="121"/>
      <c r="O294" s="121"/>
      <c r="P294" s="121"/>
      <c r="Q294" s="121"/>
      <c r="R294" s="62"/>
      <c r="S294" s="62"/>
      <c r="T294" s="121"/>
      <c r="U294" s="121"/>
      <c r="V294" s="121"/>
      <c r="W294" s="121"/>
      <c r="X294" s="121"/>
      <c r="Y294" s="121"/>
      <c r="Z294" s="121"/>
      <c r="AA294" s="121"/>
      <c r="AB294" s="121"/>
      <c r="AC294" s="121"/>
      <c r="AD294" s="121"/>
      <c r="AE294" s="121"/>
      <c r="AF294" s="121"/>
      <c r="AG294" s="121"/>
      <c r="AH294" s="121"/>
      <c r="AI294" s="121"/>
      <c r="AJ294" s="121"/>
      <c r="AK294" s="121"/>
      <c r="AL294" s="121"/>
    </row>
    <row r="295" spans="1:38" ht="29.25" customHeight="1" x14ac:dyDescent="0.2">
      <c r="A295" s="144"/>
      <c r="B295" s="25" t="s">
        <v>119</v>
      </c>
      <c r="C295" s="60"/>
      <c r="D295" s="121"/>
      <c r="E295" s="121"/>
      <c r="F295" s="60"/>
      <c r="G295" s="103"/>
      <c r="H295" s="121"/>
      <c r="I295" s="60">
        <f>I292</f>
        <v>415944.64013999997</v>
      </c>
      <c r="J295" s="121"/>
      <c r="K295" s="121"/>
      <c r="L295" s="121"/>
      <c r="M295" s="121"/>
      <c r="N295" s="121"/>
      <c r="O295" s="121"/>
      <c r="P295" s="121"/>
      <c r="Q295" s="121"/>
      <c r="R295" s="62"/>
      <c r="S295" s="62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F295" s="121"/>
      <c r="AG295" s="121"/>
      <c r="AH295" s="121"/>
      <c r="AI295" s="121"/>
      <c r="AJ295" s="121"/>
      <c r="AK295" s="121"/>
      <c r="AL295" s="121"/>
    </row>
    <row r="296" spans="1:38" ht="197.25" customHeight="1" x14ac:dyDescent="0.2">
      <c r="A296" s="157" t="s">
        <v>127</v>
      </c>
      <c r="B296" s="25" t="s">
        <v>335</v>
      </c>
      <c r="C296" s="121"/>
      <c r="D296" s="121"/>
      <c r="E296" s="121"/>
      <c r="F296" s="60"/>
      <c r="G296" s="103"/>
      <c r="H296" s="121"/>
      <c r="I296" s="61">
        <v>3746</v>
      </c>
      <c r="J296" s="121"/>
      <c r="K296" s="121"/>
      <c r="L296" s="121"/>
      <c r="M296" s="121"/>
      <c r="N296" s="121"/>
      <c r="O296" s="121"/>
      <c r="P296" s="121"/>
      <c r="Q296" s="121"/>
      <c r="R296" s="62"/>
      <c r="S296" s="62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1"/>
      <c r="AE296" s="121"/>
      <c r="AF296" s="121"/>
      <c r="AG296" s="121"/>
      <c r="AH296" s="121"/>
      <c r="AI296" s="121"/>
      <c r="AJ296" s="121"/>
      <c r="AK296" s="121"/>
      <c r="AL296" s="121"/>
    </row>
    <row r="297" spans="1:38" ht="29.25" customHeight="1" x14ac:dyDescent="0.2">
      <c r="A297" s="158"/>
      <c r="B297" s="48" t="s">
        <v>117</v>
      </c>
      <c r="C297" s="121"/>
      <c r="D297" s="121"/>
      <c r="E297" s="121"/>
      <c r="F297" s="60"/>
      <c r="G297" s="103"/>
      <c r="H297" s="121"/>
      <c r="I297" s="61"/>
      <c r="J297" s="121"/>
      <c r="K297" s="121"/>
      <c r="L297" s="121"/>
      <c r="M297" s="121"/>
      <c r="N297" s="121"/>
      <c r="O297" s="121"/>
      <c r="P297" s="121"/>
      <c r="Q297" s="121"/>
      <c r="R297" s="62"/>
      <c r="S297" s="62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1"/>
      <c r="AE297" s="121"/>
      <c r="AF297" s="121"/>
      <c r="AG297" s="121"/>
      <c r="AH297" s="121"/>
      <c r="AI297" s="121"/>
      <c r="AJ297" s="121"/>
      <c r="AK297" s="121"/>
      <c r="AL297" s="121"/>
    </row>
    <row r="298" spans="1:38" ht="29.25" customHeight="1" x14ac:dyDescent="0.2">
      <c r="A298" s="161"/>
      <c r="B298" s="48" t="s">
        <v>119</v>
      </c>
      <c r="C298" s="121"/>
      <c r="D298" s="121"/>
      <c r="E298" s="121"/>
      <c r="F298" s="60"/>
      <c r="G298" s="103"/>
      <c r="H298" s="121"/>
      <c r="I298" s="61">
        <f>I296</f>
        <v>3746</v>
      </c>
      <c r="J298" s="121"/>
      <c r="K298" s="121"/>
      <c r="L298" s="121"/>
      <c r="M298" s="121"/>
      <c r="N298" s="121"/>
      <c r="O298" s="121"/>
      <c r="P298" s="121"/>
      <c r="Q298" s="121"/>
      <c r="R298" s="62"/>
      <c r="S298" s="62"/>
      <c r="T298" s="121"/>
      <c r="U298" s="121"/>
      <c r="V298" s="121"/>
      <c r="W298" s="121"/>
      <c r="X298" s="121"/>
      <c r="Y298" s="121"/>
      <c r="Z298" s="121"/>
      <c r="AA298" s="121"/>
      <c r="AB298" s="121"/>
      <c r="AC298" s="121"/>
      <c r="AD298" s="121"/>
      <c r="AE298" s="121"/>
      <c r="AF298" s="121"/>
      <c r="AG298" s="121"/>
      <c r="AH298" s="121"/>
      <c r="AI298" s="121"/>
      <c r="AJ298" s="121"/>
      <c r="AK298" s="121"/>
      <c r="AL298" s="121"/>
    </row>
    <row r="299" spans="1:38" ht="29.25" customHeight="1" x14ac:dyDescent="0.2">
      <c r="A299" s="144"/>
      <c r="B299" s="25" t="s">
        <v>90</v>
      </c>
      <c r="C299" s="121">
        <f>C296</f>
        <v>0</v>
      </c>
      <c r="D299" s="121"/>
      <c r="E299" s="121"/>
      <c r="F299" s="60"/>
      <c r="G299" s="103"/>
      <c r="H299" s="121"/>
      <c r="I299" s="60">
        <f>I292+I296</f>
        <v>419690.64013999997</v>
      </c>
      <c r="J299" s="121">
        <f>J292</f>
        <v>10.028</v>
      </c>
      <c r="K299" s="121"/>
      <c r="L299" s="121"/>
      <c r="M299" s="121"/>
      <c r="N299" s="121"/>
      <c r="O299" s="121"/>
      <c r="P299" s="121"/>
      <c r="Q299" s="121"/>
      <c r="R299" s="62"/>
      <c r="S299" s="62"/>
      <c r="T299" s="121"/>
      <c r="U299" s="121"/>
      <c r="V299" s="121"/>
      <c r="W299" s="121"/>
      <c r="X299" s="121"/>
      <c r="Y299" s="121"/>
      <c r="Z299" s="121"/>
      <c r="AA299" s="121"/>
      <c r="AB299" s="121"/>
      <c r="AC299" s="121"/>
      <c r="AD299" s="121"/>
      <c r="AE299" s="121"/>
      <c r="AF299" s="121"/>
      <c r="AG299" s="121"/>
      <c r="AH299" s="121"/>
      <c r="AI299" s="121"/>
      <c r="AJ299" s="121"/>
      <c r="AK299" s="121"/>
      <c r="AL299" s="121"/>
    </row>
    <row r="300" spans="1:38" ht="23.25" x14ac:dyDescent="0.2">
      <c r="A300" s="43" t="s">
        <v>129</v>
      </c>
      <c r="B300" s="184" t="s">
        <v>166</v>
      </c>
      <c r="C300" s="185"/>
      <c r="D300" s="185"/>
      <c r="E300" s="185"/>
      <c r="F300" s="185"/>
      <c r="G300" s="185"/>
      <c r="H300" s="185"/>
      <c r="I300" s="185"/>
      <c r="J300" s="185"/>
      <c r="K300" s="185"/>
      <c r="L300" s="185"/>
      <c r="M300" s="185"/>
      <c r="N300" s="185"/>
      <c r="O300" s="185"/>
      <c r="P300" s="185"/>
      <c r="Q300" s="185"/>
      <c r="R300" s="185"/>
      <c r="S300" s="185"/>
      <c r="T300" s="185"/>
      <c r="U300" s="185"/>
      <c r="V300" s="185"/>
      <c r="W300" s="185"/>
      <c r="X300" s="185"/>
      <c r="Y300" s="185"/>
      <c r="Z300" s="185"/>
      <c r="AA300" s="185"/>
      <c r="AB300" s="185"/>
      <c r="AC300" s="185"/>
      <c r="AD300" s="185"/>
      <c r="AE300" s="185"/>
      <c r="AF300" s="185"/>
      <c r="AG300" s="185"/>
      <c r="AH300" s="185"/>
      <c r="AI300" s="185"/>
      <c r="AJ300" s="185"/>
      <c r="AK300" s="185"/>
      <c r="AL300" s="186"/>
    </row>
    <row r="301" spans="1:38" ht="97.5" customHeight="1" x14ac:dyDescent="0.2">
      <c r="A301" s="181" t="s">
        <v>289</v>
      </c>
      <c r="B301" s="25" t="s">
        <v>266</v>
      </c>
      <c r="C301" s="143"/>
      <c r="D301" s="143"/>
      <c r="E301" s="143"/>
      <c r="F301" s="49">
        <v>30919.757740000001</v>
      </c>
      <c r="G301" s="51">
        <v>3.1579999999999999</v>
      </c>
      <c r="H301" s="142"/>
      <c r="I301" s="145"/>
      <c r="J301" s="143"/>
      <c r="K301" s="143"/>
      <c r="L301" s="34"/>
      <c r="M301" s="143"/>
      <c r="N301" s="143"/>
      <c r="O301" s="143"/>
      <c r="P301" s="143"/>
      <c r="Q301" s="143"/>
      <c r="R301" s="34"/>
      <c r="S301" s="143"/>
      <c r="T301" s="143"/>
      <c r="U301" s="143"/>
      <c r="V301" s="143"/>
      <c r="W301" s="143"/>
      <c r="X301" s="34"/>
      <c r="Y301" s="143"/>
      <c r="Z301" s="143"/>
      <c r="AA301" s="143"/>
      <c r="AB301" s="143"/>
      <c r="AC301" s="143"/>
      <c r="AD301" s="143"/>
      <c r="AE301" s="143"/>
      <c r="AF301" s="143"/>
      <c r="AG301" s="143"/>
      <c r="AH301" s="143"/>
      <c r="AI301" s="143"/>
      <c r="AJ301" s="143"/>
      <c r="AK301" s="143"/>
      <c r="AL301" s="143"/>
    </row>
    <row r="302" spans="1:38" ht="23.25" x14ac:dyDescent="0.2">
      <c r="A302" s="182"/>
      <c r="B302" s="25" t="s">
        <v>117</v>
      </c>
      <c r="C302" s="143"/>
      <c r="D302" s="143"/>
      <c r="E302" s="143"/>
      <c r="F302" s="49"/>
      <c r="G302" s="47"/>
      <c r="H302" s="142"/>
      <c r="I302" s="145"/>
      <c r="J302" s="143"/>
      <c r="K302" s="143"/>
      <c r="L302" s="34"/>
      <c r="M302" s="143"/>
      <c r="N302" s="143"/>
      <c r="O302" s="143"/>
      <c r="P302" s="143"/>
      <c r="Q302" s="143"/>
      <c r="R302" s="34"/>
      <c r="S302" s="143"/>
      <c r="T302" s="143"/>
      <c r="U302" s="143"/>
      <c r="V302" s="143"/>
      <c r="W302" s="143"/>
      <c r="X302" s="34"/>
      <c r="Y302" s="143"/>
      <c r="Z302" s="143"/>
      <c r="AA302" s="143"/>
      <c r="AB302" s="143"/>
      <c r="AC302" s="143"/>
      <c r="AD302" s="143"/>
      <c r="AE302" s="143"/>
      <c r="AF302" s="143"/>
      <c r="AG302" s="143"/>
      <c r="AH302" s="143"/>
      <c r="AI302" s="143"/>
      <c r="AJ302" s="143"/>
      <c r="AK302" s="143"/>
      <c r="AL302" s="143"/>
    </row>
    <row r="303" spans="1:38" ht="23.25" x14ac:dyDescent="0.2">
      <c r="A303" s="182"/>
      <c r="B303" s="25" t="s">
        <v>119</v>
      </c>
      <c r="C303" s="143"/>
      <c r="D303" s="143"/>
      <c r="E303" s="143"/>
      <c r="F303" s="49">
        <f>F301</f>
        <v>30919.757740000001</v>
      </c>
      <c r="G303" s="47"/>
      <c r="H303" s="142"/>
      <c r="I303" s="145"/>
      <c r="J303" s="143"/>
      <c r="K303" s="143"/>
      <c r="L303" s="34"/>
      <c r="M303" s="143"/>
      <c r="N303" s="143"/>
      <c r="O303" s="143"/>
      <c r="P303" s="143"/>
      <c r="Q303" s="143"/>
      <c r="R303" s="34"/>
      <c r="S303" s="143"/>
      <c r="T303" s="143"/>
      <c r="U303" s="143"/>
      <c r="V303" s="143"/>
      <c r="W303" s="143"/>
      <c r="X303" s="34"/>
      <c r="Y303" s="143"/>
      <c r="Z303" s="143"/>
      <c r="AA303" s="143"/>
      <c r="AB303" s="143"/>
      <c r="AC303" s="143"/>
      <c r="AD303" s="143"/>
      <c r="AE303" s="143"/>
      <c r="AF303" s="143"/>
      <c r="AG303" s="143"/>
      <c r="AH303" s="143"/>
      <c r="AI303" s="143"/>
      <c r="AJ303" s="143"/>
      <c r="AK303" s="143"/>
      <c r="AL303" s="143"/>
    </row>
    <row r="304" spans="1:38" ht="149.25" customHeight="1" x14ac:dyDescent="0.2">
      <c r="A304" s="157" t="s">
        <v>290</v>
      </c>
      <c r="B304" s="48" t="s">
        <v>238</v>
      </c>
      <c r="C304" s="34"/>
      <c r="D304" s="143"/>
      <c r="E304" s="143"/>
      <c r="F304" s="49"/>
      <c r="G304" s="47"/>
      <c r="H304" s="143"/>
      <c r="I304" s="143"/>
      <c r="J304" s="143"/>
      <c r="K304" s="143"/>
      <c r="L304" s="45">
        <f>L306</f>
        <v>56441.197</v>
      </c>
      <c r="M304" s="143">
        <v>5.2770000000000001</v>
      </c>
      <c r="N304" s="143"/>
      <c r="O304" s="143"/>
      <c r="P304" s="143"/>
      <c r="Q304" s="143"/>
      <c r="R304" s="34"/>
      <c r="S304" s="143"/>
      <c r="T304" s="143"/>
      <c r="U304" s="143"/>
      <c r="V304" s="143"/>
      <c r="W304" s="143"/>
      <c r="X304" s="34"/>
      <c r="Y304" s="143"/>
      <c r="Z304" s="143"/>
      <c r="AA304" s="143"/>
      <c r="AB304" s="143"/>
      <c r="AC304" s="143"/>
      <c r="AD304" s="143"/>
      <c r="AE304" s="143"/>
      <c r="AF304" s="143"/>
      <c r="AG304" s="143"/>
      <c r="AH304" s="143"/>
      <c r="AI304" s="143"/>
      <c r="AJ304" s="143"/>
      <c r="AK304" s="143"/>
      <c r="AL304" s="143"/>
    </row>
    <row r="305" spans="1:38" ht="23.25" x14ac:dyDescent="0.2">
      <c r="A305" s="140"/>
      <c r="B305" s="48" t="s">
        <v>117</v>
      </c>
      <c r="C305" s="34"/>
      <c r="D305" s="143"/>
      <c r="E305" s="143"/>
      <c r="F305" s="49"/>
      <c r="G305" s="47"/>
      <c r="H305" s="143"/>
      <c r="I305" s="143"/>
      <c r="J305" s="143"/>
      <c r="K305" s="143"/>
      <c r="L305" s="45"/>
      <c r="M305" s="143"/>
      <c r="N305" s="143"/>
      <c r="O305" s="143"/>
      <c r="P305" s="143"/>
      <c r="Q305" s="143"/>
      <c r="R305" s="34"/>
      <c r="S305" s="143"/>
      <c r="T305" s="143"/>
      <c r="U305" s="143"/>
      <c r="V305" s="143"/>
      <c r="W305" s="143"/>
      <c r="X305" s="34"/>
      <c r="Y305" s="143"/>
      <c r="Z305" s="143"/>
      <c r="AA305" s="143"/>
      <c r="AB305" s="143"/>
      <c r="AC305" s="143"/>
      <c r="AD305" s="143"/>
      <c r="AE305" s="143"/>
      <c r="AF305" s="143"/>
      <c r="AG305" s="143"/>
      <c r="AH305" s="143"/>
      <c r="AI305" s="143"/>
      <c r="AJ305" s="143"/>
      <c r="AK305" s="143"/>
      <c r="AL305" s="143"/>
    </row>
    <row r="306" spans="1:38" ht="23.25" x14ac:dyDescent="0.2">
      <c r="A306" s="140"/>
      <c r="B306" s="48" t="s">
        <v>119</v>
      </c>
      <c r="C306" s="34"/>
      <c r="D306" s="143"/>
      <c r="E306" s="143"/>
      <c r="F306" s="49"/>
      <c r="G306" s="47"/>
      <c r="H306" s="143"/>
      <c r="I306" s="143"/>
      <c r="J306" s="143"/>
      <c r="K306" s="143"/>
      <c r="L306" s="45">
        <v>56441.197</v>
      </c>
      <c r="M306" s="143"/>
      <c r="N306" s="143"/>
      <c r="O306" s="143"/>
      <c r="P306" s="143"/>
      <c r="Q306" s="143"/>
      <c r="R306" s="34"/>
      <c r="S306" s="143"/>
      <c r="T306" s="143"/>
      <c r="U306" s="143"/>
      <c r="V306" s="143"/>
      <c r="W306" s="143"/>
      <c r="X306" s="34"/>
      <c r="Y306" s="143"/>
      <c r="Z306" s="143"/>
      <c r="AA306" s="143"/>
      <c r="AB306" s="143"/>
      <c r="AC306" s="143"/>
      <c r="AD306" s="143"/>
      <c r="AE306" s="143"/>
      <c r="AF306" s="143"/>
      <c r="AG306" s="143"/>
      <c r="AH306" s="143"/>
      <c r="AI306" s="143"/>
      <c r="AJ306" s="143"/>
      <c r="AK306" s="143"/>
      <c r="AL306" s="143"/>
    </row>
    <row r="307" spans="1:38" ht="110.25" customHeight="1" x14ac:dyDescent="0.2">
      <c r="A307" s="157" t="s">
        <v>291</v>
      </c>
      <c r="B307" s="48" t="s">
        <v>316</v>
      </c>
      <c r="C307" s="34"/>
      <c r="D307" s="160"/>
      <c r="E307" s="160"/>
      <c r="F307" s="34">
        <f>300+1000</f>
        <v>1300</v>
      </c>
      <c r="G307" s="47"/>
      <c r="H307" s="160"/>
      <c r="I307" s="160"/>
      <c r="J307" s="160"/>
      <c r="K307" s="160"/>
      <c r="L307" s="74">
        <v>7431.8100800000002</v>
      </c>
      <c r="M307" s="160">
        <v>1.2769999999999999</v>
      </c>
      <c r="N307" s="160"/>
      <c r="O307" s="143"/>
      <c r="P307" s="143"/>
      <c r="Q307" s="143"/>
      <c r="R307" s="34"/>
      <c r="S307" s="143"/>
      <c r="T307" s="143"/>
      <c r="U307" s="143"/>
      <c r="V307" s="143"/>
      <c r="W307" s="143"/>
      <c r="X307" s="34"/>
      <c r="Y307" s="143"/>
      <c r="Z307" s="143"/>
      <c r="AA307" s="143"/>
      <c r="AB307" s="143"/>
      <c r="AC307" s="143"/>
      <c r="AD307" s="143"/>
      <c r="AE307" s="143"/>
      <c r="AF307" s="143"/>
      <c r="AG307" s="143"/>
      <c r="AH307" s="143"/>
      <c r="AI307" s="143"/>
      <c r="AJ307" s="143"/>
      <c r="AK307" s="143"/>
      <c r="AL307" s="143"/>
    </row>
    <row r="308" spans="1:38" ht="23.25" x14ac:dyDescent="0.2">
      <c r="A308" s="158"/>
      <c r="B308" s="48" t="s">
        <v>117</v>
      </c>
      <c r="C308" s="34"/>
      <c r="D308" s="160"/>
      <c r="E308" s="160"/>
      <c r="F308" s="34"/>
      <c r="G308" s="47"/>
      <c r="H308" s="160"/>
      <c r="I308" s="160"/>
      <c r="J308" s="160"/>
      <c r="K308" s="160"/>
      <c r="L308" s="74"/>
      <c r="M308" s="160"/>
      <c r="N308" s="160"/>
      <c r="O308" s="143"/>
      <c r="P308" s="143"/>
      <c r="Q308" s="143"/>
      <c r="R308" s="34"/>
      <c r="S308" s="143"/>
      <c r="T308" s="143"/>
      <c r="U308" s="143"/>
      <c r="V308" s="143"/>
      <c r="W308" s="143"/>
      <c r="X308" s="34"/>
      <c r="Y308" s="143"/>
      <c r="Z308" s="143"/>
      <c r="AA308" s="143"/>
      <c r="AB308" s="143"/>
      <c r="AC308" s="143"/>
      <c r="AD308" s="143"/>
      <c r="AE308" s="143"/>
      <c r="AF308" s="143"/>
      <c r="AG308" s="143"/>
      <c r="AH308" s="143"/>
      <c r="AI308" s="143"/>
      <c r="AJ308" s="143"/>
      <c r="AK308" s="143"/>
      <c r="AL308" s="143"/>
    </row>
    <row r="309" spans="1:38" ht="23.25" x14ac:dyDescent="0.2">
      <c r="A309" s="158"/>
      <c r="B309" s="48" t="s">
        <v>118</v>
      </c>
      <c r="C309" s="34"/>
      <c r="D309" s="160"/>
      <c r="E309" s="160"/>
      <c r="F309" s="34">
        <f>F307</f>
        <v>1300</v>
      </c>
      <c r="G309" s="47"/>
      <c r="H309" s="160"/>
      <c r="I309" s="160"/>
      <c r="J309" s="160"/>
      <c r="K309" s="160"/>
      <c r="L309" s="74"/>
      <c r="M309" s="160"/>
      <c r="N309" s="160"/>
      <c r="O309" s="143"/>
      <c r="P309" s="143"/>
      <c r="Q309" s="143"/>
      <c r="R309" s="34"/>
      <c r="S309" s="143"/>
      <c r="T309" s="143"/>
      <c r="U309" s="143"/>
      <c r="V309" s="143"/>
      <c r="W309" s="143"/>
      <c r="X309" s="34"/>
      <c r="Y309" s="143"/>
      <c r="Z309" s="143"/>
      <c r="AA309" s="143"/>
      <c r="AB309" s="143"/>
      <c r="AC309" s="143"/>
      <c r="AD309" s="143"/>
      <c r="AE309" s="143"/>
      <c r="AF309" s="143"/>
      <c r="AG309" s="143"/>
      <c r="AH309" s="143"/>
      <c r="AI309" s="143"/>
      <c r="AJ309" s="143"/>
      <c r="AK309" s="143"/>
      <c r="AL309" s="143"/>
    </row>
    <row r="310" spans="1:38" ht="23.25" x14ac:dyDescent="0.2">
      <c r="A310" s="158"/>
      <c r="B310" s="48" t="s">
        <v>119</v>
      </c>
      <c r="C310" s="34"/>
      <c r="D310" s="160"/>
      <c r="E310" s="160"/>
      <c r="F310" s="34"/>
      <c r="G310" s="47"/>
      <c r="H310" s="160"/>
      <c r="I310" s="160"/>
      <c r="J310" s="160"/>
      <c r="K310" s="160"/>
      <c r="L310" s="74">
        <f>L307</f>
        <v>7431.8100800000002</v>
      </c>
      <c r="M310" s="160"/>
      <c r="N310" s="160"/>
      <c r="O310" s="143"/>
      <c r="P310" s="143"/>
      <c r="Q310" s="143"/>
      <c r="R310" s="34"/>
      <c r="S310" s="143"/>
      <c r="T310" s="143"/>
      <c r="U310" s="143"/>
      <c r="V310" s="143"/>
      <c r="W310" s="143"/>
      <c r="X310" s="34"/>
      <c r="Y310" s="143"/>
      <c r="Z310" s="143"/>
      <c r="AA310" s="143"/>
      <c r="AB310" s="143"/>
      <c r="AC310" s="143"/>
      <c r="AD310" s="143"/>
      <c r="AE310" s="143"/>
      <c r="AF310" s="143"/>
      <c r="AG310" s="143"/>
      <c r="AH310" s="143"/>
      <c r="AI310" s="143"/>
      <c r="AJ310" s="143"/>
      <c r="AK310" s="143"/>
      <c r="AL310" s="143"/>
    </row>
    <row r="311" spans="1:38" ht="96" customHeight="1" x14ac:dyDescent="0.2">
      <c r="A311" s="157" t="s">
        <v>292</v>
      </c>
      <c r="B311" s="48" t="s">
        <v>317</v>
      </c>
      <c r="C311" s="34"/>
      <c r="D311" s="143"/>
      <c r="E311" s="143"/>
      <c r="F311" s="34">
        <f>1000+2000</f>
        <v>3000</v>
      </c>
      <c r="G311" s="47"/>
      <c r="H311" s="143"/>
      <c r="I311" s="143"/>
      <c r="J311" s="143"/>
      <c r="K311" s="143"/>
      <c r="L311" s="49">
        <v>36796.964460000003</v>
      </c>
      <c r="M311" s="143">
        <v>5.2370000000000001</v>
      </c>
      <c r="N311" s="143"/>
      <c r="O311" s="143"/>
      <c r="P311" s="143"/>
      <c r="Q311" s="143"/>
      <c r="R311" s="34"/>
      <c r="S311" s="143"/>
      <c r="T311" s="143"/>
      <c r="U311" s="143"/>
      <c r="V311" s="143"/>
      <c r="W311" s="143"/>
      <c r="X311" s="34"/>
      <c r="Y311" s="143"/>
      <c r="Z311" s="143"/>
      <c r="AA311" s="143"/>
      <c r="AB311" s="143"/>
      <c r="AC311" s="143"/>
      <c r="AD311" s="143"/>
      <c r="AE311" s="143"/>
      <c r="AF311" s="143"/>
      <c r="AG311" s="143"/>
      <c r="AH311" s="143"/>
      <c r="AI311" s="143"/>
      <c r="AJ311" s="143"/>
      <c r="AK311" s="143"/>
      <c r="AL311" s="143"/>
    </row>
    <row r="312" spans="1:38" ht="23.25" x14ac:dyDescent="0.2">
      <c r="A312" s="140"/>
      <c r="B312" s="48" t="s">
        <v>117</v>
      </c>
      <c r="C312" s="34"/>
      <c r="D312" s="143"/>
      <c r="E312" s="143"/>
      <c r="F312" s="34"/>
      <c r="G312" s="47"/>
      <c r="H312" s="143"/>
      <c r="I312" s="143"/>
      <c r="J312" s="143"/>
      <c r="K312" s="143"/>
      <c r="L312" s="49"/>
      <c r="M312" s="143"/>
      <c r="N312" s="143"/>
      <c r="O312" s="143"/>
      <c r="P312" s="143"/>
      <c r="Q312" s="143"/>
      <c r="R312" s="34"/>
      <c r="S312" s="143"/>
      <c r="T312" s="143"/>
      <c r="U312" s="143"/>
      <c r="V312" s="143"/>
      <c r="W312" s="143"/>
      <c r="X312" s="34"/>
      <c r="Y312" s="143"/>
      <c r="Z312" s="143"/>
      <c r="AA312" s="143"/>
      <c r="AB312" s="143"/>
      <c r="AC312" s="143"/>
      <c r="AD312" s="143"/>
      <c r="AE312" s="143"/>
      <c r="AF312" s="143"/>
      <c r="AG312" s="143"/>
      <c r="AH312" s="143"/>
      <c r="AI312" s="143"/>
      <c r="AJ312" s="143"/>
      <c r="AK312" s="143"/>
      <c r="AL312" s="143"/>
    </row>
    <row r="313" spans="1:38" ht="23.25" x14ac:dyDescent="0.2">
      <c r="A313" s="140"/>
      <c r="B313" s="48" t="s">
        <v>118</v>
      </c>
      <c r="C313" s="34"/>
      <c r="D313" s="143"/>
      <c r="E313" s="143"/>
      <c r="F313" s="34">
        <f>F311</f>
        <v>3000</v>
      </c>
      <c r="G313" s="47"/>
      <c r="H313" s="143"/>
      <c r="I313" s="143"/>
      <c r="J313" s="143"/>
      <c r="K313" s="143"/>
      <c r="L313" s="49"/>
      <c r="M313" s="143"/>
      <c r="N313" s="143"/>
      <c r="O313" s="143"/>
      <c r="P313" s="143"/>
      <c r="Q313" s="143"/>
      <c r="R313" s="34"/>
      <c r="S313" s="143"/>
      <c r="T313" s="143"/>
      <c r="U313" s="143"/>
      <c r="V313" s="143"/>
      <c r="W313" s="143"/>
      <c r="X313" s="34"/>
      <c r="Y313" s="143"/>
      <c r="Z313" s="143"/>
      <c r="AA313" s="143"/>
      <c r="AB313" s="143"/>
      <c r="AC313" s="143"/>
      <c r="AD313" s="143"/>
      <c r="AE313" s="143"/>
      <c r="AF313" s="143"/>
      <c r="AG313" s="143"/>
      <c r="AH313" s="143"/>
      <c r="AI313" s="143"/>
      <c r="AJ313" s="143"/>
      <c r="AK313" s="143"/>
      <c r="AL313" s="143"/>
    </row>
    <row r="314" spans="1:38" ht="23.25" x14ac:dyDescent="0.2">
      <c r="A314" s="144"/>
      <c r="B314" s="48" t="s">
        <v>119</v>
      </c>
      <c r="C314" s="34"/>
      <c r="D314" s="143"/>
      <c r="E314" s="143"/>
      <c r="F314" s="34"/>
      <c r="G314" s="47"/>
      <c r="H314" s="143"/>
      <c r="I314" s="143"/>
      <c r="J314" s="143"/>
      <c r="K314" s="143"/>
      <c r="L314" s="49">
        <f>L311</f>
        <v>36796.964460000003</v>
      </c>
      <c r="M314" s="143"/>
      <c r="N314" s="143"/>
      <c r="O314" s="143"/>
      <c r="P314" s="143"/>
      <c r="Q314" s="143"/>
      <c r="R314" s="34"/>
      <c r="S314" s="143"/>
      <c r="T314" s="143"/>
      <c r="U314" s="143"/>
      <c r="V314" s="143"/>
      <c r="W314" s="143"/>
      <c r="X314" s="34"/>
      <c r="Y314" s="143"/>
      <c r="Z314" s="143"/>
      <c r="AA314" s="143"/>
      <c r="AB314" s="143"/>
      <c r="AC314" s="143"/>
      <c r="AD314" s="143"/>
      <c r="AE314" s="143"/>
      <c r="AF314" s="143"/>
      <c r="AG314" s="143"/>
      <c r="AH314" s="143"/>
      <c r="AI314" s="143"/>
      <c r="AJ314" s="143"/>
      <c r="AK314" s="143"/>
      <c r="AL314" s="143"/>
    </row>
    <row r="315" spans="1:38" ht="169.5" customHeight="1" x14ac:dyDescent="0.2">
      <c r="A315" s="158" t="s">
        <v>293</v>
      </c>
      <c r="B315" s="48" t="s">
        <v>318</v>
      </c>
      <c r="C315" s="34"/>
      <c r="D315" s="143"/>
      <c r="E315" s="143"/>
      <c r="F315" s="34"/>
      <c r="G315" s="47"/>
      <c r="H315" s="143"/>
      <c r="I315" s="143"/>
      <c r="J315" s="143"/>
      <c r="K315" s="143"/>
      <c r="L315" s="45">
        <v>17604.302</v>
      </c>
      <c r="M315" s="143">
        <v>2.15</v>
      </c>
      <c r="N315" s="143"/>
      <c r="O315" s="143"/>
      <c r="P315" s="143"/>
      <c r="Q315" s="143"/>
      <c r="R315" s="34"/>
      <c r="S315" s="143"/>
      <c r="T315" s="143"/>
      <c r="U315" s="143"/>
      <c r="V315" s="143"/>
      <c r="W315" s="143"/>
      <c r="X315" s="34"/>
      <c r="Y315" s="143"/>
      <c r="Z315" s="143"/>
      <c r="AA315" s="143"/>
      <c r="AB315" s="143"/>
      <c r="AC315" s="143"/>
      <c r="AD315" s="143"/>
      <c r="AE315" s="143"/>
      <c r="AF315" s="143"/>
      <c r="AG315" s="143"/>
      <c r="AH315" s="143"/>
      <c r="AI315" s="143"/>
      <c r="AJ315" s="143"/>
      <c r="AK315" s="143"/>
      <c r="AL315" s="143"/>
    </row>
    <row r="316" spans="1:38" ht="23.25" x14ac:dyDescent="0.2">
      <c r="A316" s="140"/>
      <c r="B316" s="48" t="s">
        <v>117</v>
      </c>
      <c r="C316" s="34"/>
      <c r="D316" s="143"/>
      <c r="E316" s="143"/>
      <c r="F316" s="34"/>
      <c r="G316" s="47"/>
      <c r="H316" s="143"/>
      <c r="I316" s="143"/>
      <c r="J316" s="143"/>
      <c r="K316" s="143"/>
      <c r="L316" s="45"/>
      <c r="M316" s="143"/>
      <c r="N316" s="143"/>
      <c r="O316" s="143"/>
      <c r="P316" s="143"/>
      <c r="Q316" s="143"/>
      <c r="R316" s="34"/>
      <c r="S316" s="143"/>
      <c r="T316" s="143"/>
      <c r="U316" s="143"/>
      <c r="V316" s="143"/>
      <c r="W316" s="143"/>
      <c r="X316" s="34"/>
      <c r="Y316" s="143"/>
      <c r="Z316" s="143"/>
      <c r="AA316" s="143"/>
      <c r="AB316" s="143"/>
      <c r="AC316" s="143"/>
      <c r="AD316" s="143"/>
      <c r="AE316" s="143"/>
      <c r="AF316" s="143"/>
      <c r="AG316" s="143"/>
      <c r="AH316" s="143"/>
      <c r="AI316" s="143"/>
      <c r="AJ316" s="143"/>
      <c r="AK316" s="143"/>
      <c r="AL316" s="143"/>
    </row>
    <row r="317" spans="1:38" ht="23.25" x14ac:dyDescent="0.2">
      <c r="A317" s="140"/>
      <c r="B317" s="48" t="s">
        <v>119</v>
      </c>
      <c r="C317" s="34"/>
      <c r="D317" s="143"/>
      <c r="E317" s="143"/>
      <c r="F317" s="34"/>
      <c r="G317" s="47"/>
      <c r="H317" s="143"/>
      <c r="I317" s="143"/>
      <c r="J317" s="143"/>
      <c r="K317" s="143"/>
      <c r="L317" s="45">
        <f>L315</f>
        <v>17604.302</v>
      </c>
      <c r="M317" s="143"/>
      <c r="N317" s="143"/>
      <c r="O317" s="143"/>
      <c r="P317" s="143"/>
      <c r="Q317" s="143"/>
      <c r="R317" s="34"/>
      <c r="S317" s="143"/>
      <c r="T317" s="143"/>
      <c r="U317" s="143"/>
      <c r="V317" s="143"/>
      <c r="W317" s="143"/>
      <c r="X317" s="34"/>
      <c r="Y317" s="143"/>
      <c r="Z317" s="143"/>
      <c r="AA317" s="143"/>
      <c r="AB317" s="143"/>
      <c r="AC317" s="143"/>
      <c r="AD317" s="143"/>
      <c r="AE317" s="143"/>
      <c r="AF317" s="143"/>
      <c r="AG317" s="143"/>
      <c r="AH317" s="143"/>
      <c r="AI317" s="143"/>
      <c r="AJ317" s="143"/>
      <c r="AK317" s="143"/>
      <c r="AL317" s="143"/>
    </row>
    <row r="318" spans="1:38" ht="173.25" customHeight="1" x14ac:dyDescent="0.2">
      <c r="A318" s="157" t="s">
        <v>294</v>
      </c>
      <c r="B318" s="48" t="s">
        <v>319</v>
      </c>
      <c r="C318" s="34"/>
      <c r="D318" s="143"/>
      <c r="E318" s="143"/>
      <c r="F318" s="34"/>
      <c r="G318" s="47"/>
      <c r="H318" s="143"/>
      <c r="I318" s="143"/>
      <c r="J318" s="143"/>
      <c r="K318" s="143"/>
      <c r="L318" s="45">
        <v>8621.4339999999993</v>
      </c>
      <c r="M318" s="143">
        <v>1.208</v>
      </c>
      <c r="N318" s="143"/>
      <c r="O318" s="143"/>
      <c r="P318" s="143"/>
      <c r="Q318" s="143"/>
      <c r="R318" s="34"/>
      <c r="S318" s="143"/>
      <c r="T318" s="143"/>
      <c r="U318" s="143"/>
      <c r="V318" s="143"/>
      <c r="W318" s="143"/>
      <c r="X318" s="34"/>
      <c r="Y318" s="143"/>
      <c r="Z318" s="143"/>
      <c r="AA318" s="143"/>
      <c r="AB318" s="143"/>
      <c r="AC318" s="143"/>
      <c r="AD318" s="143"/>
      <c r="AE318" s="143"/>
      <c r="AF318" s="143"/>
      <c r="AG318" s="143"/>
      <c r="AH318" s="143"/>
      <c r="AI318" s="143"/>
      <c r="AJ318" s="143"/>
      <c r="AK318" s="143"/>
      <c r="AL318" s="143"/>
    </row>
    <row r="319" spans="1:38" ht="23.25" x14ac:dyDescent="0.2">
      <c r="A319" s="140"/>
      <c r="B319" s="48" t="s">
        <v>117</v>
      </c>
      <c r="C319" s="34"/>
      <c r="D319" s="143"/>
      <c r="E319" s="143"/>
      <c r="F319" s="34"/>
      <c r="G319" s="47"/>
      <c r="H319" s="143"/>
      <c r="I319" s="143"/>
      <c r="J319" s="143"/>
      <c r="K319" s="143"/>
      <c r="L319" s="45"/>
      <c r="M319" s="143"/>
      <c r="N319" s="143"/>
      <c r="O319" s="143"/>
      <c r="P319" s="143"/>
      <c r="Q319" s="143"/>
      <c r="R319" s="34"/>
      <c r="S319" s="143"/>
      <c r="T319" s="143"/>
      <c r="U319" s="143"/>
      <c r="V319" s="143"/>
      <c r="W319" s="143"/>
      <c r="X319" s="34"/>
      <c r="Y319" s="143"/>
      <c r="Z319" s="143"/>
      <c r="AA319" s="143"/>
      <c r="AB319" s="143"/>
      <c r="AC319" s="143"/>
      <c r="AD319" s="143"/>
      <c r="AE319" s="143"/>
      <c r="AF319" s="143"/>
      <c r="AG319" s="143"/>
      <c r="AH319" s="143"/>
      <c r="AI319" s="143"/>
      <c r="AJ319" s="143"/>
      <c r="AK319" s="143"/>
      <c r="AL319" s="143"/>
    </row>
    <row r="320" spans="1:38" ht="23.25" x14ac:dyDescent="0.2">
      <c r="A320" s="144"/>
      <c r="B320" s="48" t="s">
        <v>119</v>
      </c>
      <c r="C320" s="34"/>
      <c r="D320" s="143"/>
      <c r="E320" s="143"/>
      <c r="F320" s="34"/>
      <c r="G320" s="47"/>
      <c r="H320" s="143"/>
      <c r="I320" s="143"/>
      <c r="J320" s="143"/>
      <c r="K320" s="143"/>
      <c r="L320" s="45">
        <f>L318</f>
        <v>8621.4339999999993</v>
      </c>
      <c r="M320" s="143"/>
      <c r="N320" s="143"/>
      <c r="O320" s="143"/>
      <c r="P320" s="143"/>
      <c r="Q320" s="143"/>
      <c r="R320" s="34"/>
      <c r="S320" s="143"/>
      <c r="T320" s="143"/>
      <c r="U320" s="143"/>
      <c r="V320" s="143"/>
      <c r="W320" s="143"/>
      <c r="X320" s="34"/>
      <c r="Y320" s="143"/>
      <c r="Z320" s="143"/>
      <c r="AA320" s="143"/>
      <c r="AB320" s="143"/>
      <c r="AC320" s="143"/>
      <c r="AD320" s="143"/>
      <c r="AE320" s="143"/>
      <c r="AF320" s="143"/>
      <c r="AG320" s="143"/>
      <c r="AH320" s="143"/>
      <c r="AI320" s="143"/>
      <c r="AJ320" s="143"/>
      <c r="AK320" s="143"/>
      <c r="AL320" s="143"/>
    </row>
    <row r="321" spans="1:38" ht="193.5" customHeight="1" x14ac:dyDescent="0.2">
      <c r="A321" s="179" t="s">
        <v>295</v>
      </c>
      <c r="B321" s="48" t="s">
        <v>313</v>
      </c>
      <c r="C321" s="34"/>
      <c r="D321" s="143"/>
      <c r="E321" s="143"/>
      <c r="F321" s="34"/>
      <c r="G321" s="47"/>
      <c r="H321" s="143"/>
      <c r="I321" s="26">
        <v>4257.3500000000004</v>
      </c>
      <c r="J321" s="143"/>
      <c r="K321" s="143"/>
      <c r="L321" s="34"/>
      <c r="M321" s="143"/>
      <c r="N321" s="143"/>
      <c r="O321" s="143"/>
      <c r="P321" s="143"/>
      <c r="Q321" s="143"/>
      <c r="R321" s="34"/>
      <c r="S321" s="143"/>
      <c r="T321" s="143"/>
      <c r="U321" s="143"/>
      <c r="V321" s="143"/>
      <c r="W321" s="143"/>
      <c r="X321" s="34"/>
      <c r="Y321" s="143"/>
      <c r="Z321" s="143"/>
      <c r="AA321" s="143"/>
      <c r="AB321" s="143"/>
      <c r="AC321" s="143"/>
      <c r="AD321" s="143"/>
      <c r="AE321" s="143"/>
      <c r="AF321" s="143"/>
      <c r="AG321" s="143"/>
      <c r="AH321" s="143"/>
      <c r="AI321" s="143"/>
      <c r="AJ321" s="143"/>
      <c r="AK321" s="143"/>
      <c r="AL321" s="143"/>
    </row>
    <row r="322" spans="1:38" ht="23.25" x14ac:dyDescent="0.2">
      <c r="A322" s="179"/>
      <c r="B322" s="48" t="s">
        <v>117</v>
      </c>
      <c r="C322" s="34"/>
      <c r="D322" s="143"/>
      <c r="E322" s="143"/>
      <c r="F322" s="34"/>
      <c r="G322" s="47"/>
      <c r="H322" s="143"/>
      <c r="I322" s="143"/>
      <c r="J322" s="143"/>
      <c r="K322" s="143"/>
      <c r="L322" s="34"/>
      <c r="M322" s="143"/>
      <c r="N322" s="143"/>
      <c r="O322" s="143"/>
      <c r="P322" s="143"/>
      <c r="Q322" s="143"/>
      <c r="R322" s="34"/>
      <c r="S322" s="143"/>
      <c r="T322" s="143"/>
      <c r="U322" s="143"/>
      <c r="V322" s="143"/>
      <c r="W322" s="143"/>
      <c r="X322" s="34"/>
      <c r="Y322" s="143"/>
      <c r="Z322" s="143"/>
      <c r="AA322" s="143"/>
      <c r="AB322" s="143"/>
      <c r="AC322" s="143"/>
      <c r="AD322" s="143"/>
      <c r="AE322" s="143"/>
      <c r="AF322" s="143"/>
      <c r="AG322" s="143"/>
      <c r="AH322" s="143"/>
      <c r="AI322" s="143"/>
      <c r="AJ322" s="143"/>
      <c r="AK322" s="143"/>
      <c r="AL322" s="143"/>
    </row>
    <row r="323" spans="1:38" ht="23.25" x14ac:dyDescent="0.2">
      <c r="A323" s="180"/>
      <c r="B323" s="48" t="s">
        <v>119</v>
      </c>
      <c r="C323" s="34"/>
      <c r="D323" s="143"/>
      <c r="E323" s="143"/>
      <c r="F323" s="34"/>
      <c r="G323" s="47"/>
      <c r="H323" s="143"/>
      <c r="I323" s="26">
        <f>I321</f>
        <v>4257.3500000000004</v>
      </c>
      <c r="J323" s="143"/>
      <c r="K323" s="143"/>
      <c r="L323" s="34"/>
      <c r="M323" s="143"/>
      <c r="N323" s="143"/>
      <c r="O323" s="143"/>
      <c r="P323" s="143"/>
      <c r="Q323" s="143"/>
      <c r="R323" s="34"/>
      <c r="S323" s="143"/>
      <c r="T323" s="143"/>
      <c r="U323" s="143"/>
      <c r="V323" s="143"/>
      <c r="W323" s="143"/>
      <c r="X323" s="34"/>
      <c r="Y323" s="143"/>
      <c r="Z323" s="143"/>
      <c r="AA323" s="143"/>
      <c r="AB323" s="143"/>
      <c r="AC323" s="143"/>
      <c r="AD323" s="143"/>
      <c r="AE323" s="143"/>
      <c r="AF323" s="143"/>
      <c r="AG323" s="143"/>
      <c r="AH323" s="143"/>
      <c r="AI323" s="143"/>
      <c r="AJ323" s="143"/>
      <c r="AK323" s="143"/>
      <c r="AL323" s="143"/>
    </row>
    <row r="324" spans="1:38" ht="23.25" x14ac:dyDescent="0.2">
      <c r="A324" s="144"/>
      <c r="B324" s="25" t="s">
        <v>90</v>
      </c>
      <c r="C324" s="59"/>
      <c r="D324" s="57"/>
      <c r="E324" s="58">
        <f>E301</f>
        <v>0</v>
      </c>
      <c r="F324" s="67">
        <f>F301+F311+F307</f>
        <v>35219.757740000001</v>
      </c>
      <c r="G324" s="66">
        <f>G301</f>
        <v>3.1579999999999999</v>
      </c>
      <c r="H324" s="58">
        <f>H301</f>
        <v>0</v>
      </c>
      <c r="I324" s="104">
        <f>I321</f>
        <v>4257.3500000000004</v>
      </c>
      <c r="J324" s="57"/>
      <c r="K324" s="58">
        <f>K301</f>
        <v>0</v>
      </c>
      <c r="L324" s="67">
        <f>L311+L307+L304+L315+L318</f>
        <v>126895.70753999999</v>
      </c>
      <c r="M324" s="66">
        <f>M311+M307+M304+M315+M318</f>
        <v>15.149000000000001</v>
      </c>
      <c r="N324" s="58">
        <f t="shared" ref="N324:AL324" si="23">N301</f>
        <v>0</v>
      </c>
      <c r="O324" s="58">
        <f t="shared" si="23"/>
        <v>0</v>
      </c>
      <c r="P324" s="58">
        <f t="shared" si="23"/>
        <v>0</v>
      </c>
      <c r="Q324" s="58">
        <f t="shared" si="23"/>
        <v>0</v>
      </c>
      <c r="R324" s="58">
        <f t="shared" si="23"/>
        <v>0</v>
      </c>
      <c r="S324" s="58">
        <f t="shared" si="23"/>
        <v>0</v>
      </c>
      <c r="T324" s="58">
        <f t="shared" si="23"/>
        <v>0</v>
      </c>
      <c r="U324" s="58">
        <f t="shared" si="23"/>
        <v>0</v>
      </c>
      <c r="V324" s="58">
        <f t="shared" si="23"/>
        <v>0</v>
      </c>
      <c r="W324" s="58">
        <f t="shared" si="23"/>
        <v>0</v>
      </c>
      <c r="X324" s="58">
        <f t="shared" si="23"/>
        <v>0</v>
      </c>
      <c r="Y324" s="58">
        <f t="shared" si="23"/>
        <v>0</v>
      </c>
      <c r="Z324" s="58">
        <f t="shared" si="23"/>
        <v>0</v>
      </c>
      <c r="AA324" s="58">
        <f t="shared" si="23"/>
        <v>0</v>
      </c>
      <c r="AB324" s="58">
        <f t="shared" si="23"/>
        <v>0</v>
      </c>
      <c r="AC324" s="58">
        <f t="shared" si="23"/>
        <v>0</v>
      </c>
      <c r="AD324" s="58">
        <f t="shared" si="23"/>
        <v>0</v>
      </c>
      <c r="AE324" s="58">
        <f t="shared" si="23"/>
        <v>0</v>
      </c>
      <c r="AF324" s="58">
        <f t="shared" si="23"/>
        <v>0</v>
      </c>
      <c r="AG324" s="58">
        <f t="shared" si="23"/>
        <v>0</v>
      </c>
      <c r="AH324" s="58">
        <f t="shared" si="23"/>
        <v>0</v>
      </c>
      <c r="AI324" s="58">
        <f t="shared" si="23"/>
        <v>0</v>
      </c>
      <c r="AJ324" s="58">
        <f t="shared" si="23"/>
        <v>0</v>
      </c>
      <c r="AK324" s="58">
        <f t="shared" si="23"/>
        <v>0</v>
      </c>
      <c r="AL324" s="58">
        <f t="shared" si="23"/>
        <v>0</v>
      </c>
    </row>
    <row r="325" spans="1:38" ht="25.9" customHeight="1" x14ac:dyDescent="0.2">
      <c r="A325" s="43" t="s">
        <v>181</v>
      </c>
      <c r="B325" s="184" t="s">
        <v>167</v>
      </c>
      <c r="C325" s="185"/>
      <c r="D325" s="185"/>
      <c r="E325" s="185"/>
      <c r="F325" s="185"/>
      <c r="G325" s="185"/>
      <c r="H325" s="185"/>
      <c r="I325" s="185"/>
      <c r="J325" s="185"/>
      <c r="K325" s="185"/>
      <c r="L325" s="185"/>
      <c r="M325" s="185"/>
      <c r="N325" s="185"/>
      <c r="O325" s="185"/>
      <c r="P325" s="185"/>
      <c r="Q325" s="185"/>
      <c r="R325" s="185"/>
      <c r="S325" s="185"/>
      <c r="T325" s="185"/>
      <c r="U325" s="185"/>
      <c r="V325" s="185"/>
      <c r="W325" s="185"/>
      <c r="X325" s="185"/>
      <c r="Y325" s="185"/>
      <c r="Z325" s="185"/>
      <c r="AA325" s="185"/>
      <c r="AB325" s="185"/>
      <c r="AC325" s="185"/>
      <c r="AD325" s="185"/>
      <c r="AE325" s="185"/>
      <c r="AF325" s="185"/>
      <c r="AG325" s="185"/>
      <c r="AH325" s="185"/>
      <c r="AI325" s="185"/>
      <c r="AJ325" s="185"/>
      <c r="AK325" s="185"/>
      <c r="AL325" s="186"/>
    </row>
    <row r="326" spans="1:38" ht="23.25" x14ac:dyDescent="0.2">
      <c r="A326" s="182" t="s">
        <v>182</v>
      </c>
      <c r="B326" s="154" t="s">
        <v>174</v>
      </c>
      <c r="C326" s="45">
        <v>57810.735000000001</v>
      </c>
      <c r="D326" s="143">
        <v>4</v>
      </c>
      <c r="E326" s="143"/>
      <c r="F326" s="143"/>
      <c r="G326" s="143"/>
      <c r="H326" s="143"/>
      <c r="I326" s="143"/>
      <c r="J326" s="143"/>
      <c r="K326" s="143"/>
      <c r="L326" s="34"/>
      <c r="M326" s="47"/>
      <c r="N326" s="143"/>
      <c r="O326" s="143"/>
      <c r="P326" s="143"/>
      <c r="Q326" s="143"/>
      <c r="R326" s="34"/>
      <c r="S326" s="143"/>
      <c r="T326" s="143"/>
      <c r="U326" s="143"/>
      <c r="V326" s="143"/>
      <c r="W326" s="143"/>
      <c r="X326" s="34"/>
      <c r="Y326" s="47"/>
      <c r="Z326" s="143"/>
      <c r="AA326" s="143"/>
      <c r="AB326" s="143"/>
      <c r="AC326" s="143"/>
      <c r="AD326" s="143"/>
      <c r="AE326" s="143"/>
      <c r="AF326" s="143"/>
      <c r="AG326" s="143"/>
      <c r="AH326" s="143"/>
      <c r="AI326" s="143"/>
      <c r="AJ326" s="143"/>
      <c r="AK326" s="47"/>
      <c r="AL326" s="143"/>
    </row>
    <row r="327" spans="1:38" ht="23.25" x14ac:dyDescent="0.2">
      <c r="A327" s="182"/>
      <c r="B327" s="25" t="s">
        <v>117</v>
      </c>
      <c r="C327" s="45"/>
      <c r="D327" s="143"/>
      <c r="E327" s="143"/>
      <c r="F327" s="143"/>
      <c r="G327" s="143"/>
      <c r="H327" s="143"/>
      <c r="I327" s="143"/>
      <c r="J327" s="143"/>
      <c r="K327" s="143"/>
      <c r="L327" s="34"/>
      <c r="M327" s="47"/>
      <c r="N327" s="143"/>
      <c r="O327" s="143"/>
      <c r="P327" s="143"/>
      <c r="Q327" s="143"/>
      <c r="R327" s="34"/>
      <c r="S327" s="143"/>
      <c r="T327" s="143"/>
      <c r="U327" s="143"/>
      <c r="V327" s="143"/>
      <c r="W327" s="143"/>
      <c r="X327" s="34"/>
      <c r="Y327" s="47"/>
      <c r="Z327" s="143"/>
      <c r="AA327" s="143"/>
      <c r="AB327" s="143"/>
      <c r="AC327" s="143"/>
      <c r="AD327" s="143"/>
      <c r="AE327" s="143"/>
      <c r="AF327" s="143"/>
      <c r="AG327" s="143"/>
      <c r="AH327" s="143"/>
      <c r="AI327" s="143"/>
      <c r="AJ327" s="143"/>
      <c r="AK327" s="47"/>
      <c r="AL327" s="143"/>
    </row>
    <row r="328" spans="1:38" ht="23.25" x14ac:dyDescent="0.2">
      <c r="A328" s="183"/>
      <c r="B328" s="25" t="s">
        <v>118</v>
      </c>
      <c r="C328" s="45">
        <f>C326</f>
        <v>57810.735000000001</v>
      </c>
      <c r="D328" s="143"/>
      <c r="E328" s="143"/>
      <c r="F328" s="143"/>
      <c r="G328" s="143"/>
      <c r="H328" s="143"/>
      <c r="I328" s="143"/>
      <c r="J328" s="143"/>
      <c r="K328" s="143"/>
      <c r="L328" s="34"/>
      <c r="M328" s="47"/>
      <c r="N328" s="143"/>
      <c r="O328" s="143"/>
      <c r="P328" s="143"/>
      <c r="Q328" s="143"/>
      <c r="R328" s="34"/>
      <c r="S328" s="143"/>
      <c r="T328" s="143"/>
      <c r="U328" s="143"/>
      <c r="V328" s="143"/>
      <c r="W328" s="143"/>
      <c r="X328" s="34"/>
      <c r="Y328" s="47"/>
      <c r="Z328" s="143"/>
      <c r="AA328" s="143"/>
      <c r="AB328" s="143"/>
      <c r="AC328" s="143"/>
      <c r="AD328" s="143"/>
      <c r="AE328" s="143"/>
      <c r="AF328" s="143"/>
      <c r="AG328" s="143"/>
      <c r="AH328" s="143"/>
      <c r="AI328" s="143"/>
      <c r="AJ328" s="143"/>
      <c r="AK328" s="47"/>
      <c r="AL328" s="143"/>
    </row>
    <row r="329" spans="1:38" ht="23.25" x14ac:dyDescent="0.2">
      <c r="A329" s="43"/>
      <c r="B329" s="44" t="s">
        <v>90</v>
      </c>
      <c r="C329" s="56">
        <f>C326</f>
        <v>57810.735000000001</v>
      </c>
      <c r="D329" s="58">
        <f>D326</f>
        <v>4</v>
      </c>
      <c r="E329" s="68"/>
      <c r="F329" s="59">
        <f t="shared" ref="F329:AL329" si="24">F326</f>
        <v>0</v>
      </c>
      <c r="G329" s="59">
        <f t="shared" si="24"/>
        <v>0</v>
      </c>
      <c r="H329" s="59">
        <f t="shared" si="24"/>
        <v>0</v>
      </c>
      <c r="I329" s="59">
        <f t="shared" si="24"/>
        <v>0</v>
      </c>
      <c r="J329" s="59">
        <f t="shared" si="24"/>
        <v>0</v>
      </c>
      <c r="K329" s="59">
        <f t="shared" si="24"/>
        <v>0</v>
      </c>
      <c r="L329" s="59">
        <f t="shared" si="24"/>
        <v>0</v>
      </c>
      <c r="M329" s="59">
        <f t="shared" si="24"/>
        <v>0</v>
      </c>
      <c r="N329" s="59">
        <f t="shared" si="24"/>
        <v>0</v>
      </c>
      <c r="O329" s="59">
        <f t="shared" si="24"/>
        <v>0</v>
      </c>
      <c r="P329" s="59">
        <f t="shared" si="24"/>
        <v>0</v>
      </c>
      <c r="Q329" s="59">
        <f t="shared" si="24"/>
        <v>0</v>
      </c>
      <c r="R329" s="59">
        <f t="shared" si="24"/>
        <v>0</v>
      </c>
      <c r="S329" s="59">
        <f t="shared" si="24"/>
        <v>0</v>
      </c>
      <c r="T329" s="59">
        <f t="shared" si="24"/>
        <v>0</v>
      </c>
      <c r="U329" s="59">
        <f t="shared" si="24"/>
        <v>0</v>
      </c>
      <c r="V329" s="59">
        <f t="shared" si="24"/>
        <v>0</v>
      </c>
      <c r="W329" s="59">
        <f t="shared" si="24"/>
        <v>0</v>
      </c>
      <c r="X329" s="59">
        <f t="shared" si="24"/>
        <v>0</v>
      </c>
      <c r="Y329" s="59">
        <f t="shared" si="24"/>
        <v>0</v>
      </c>
      <c r="Z329" s="59">
        <f t="shared" si="24"/>
        <v>0</v>
      </c>
      <c r="AA329" s="59">
        <f t="shared" si="24"/>
        <v>0</v>
      </c>
      <c r="AB329" s="59">
        <f t="shared" si="24"/>
        <v>0</v>
      </c>
      <c r="AC329" s="59">
        <f t="shared" si="24"/>
        <v>0</v>
      </c>
      <c r="AD329" s="59">
        <f t="shared" si="24"/>
        <v>0</v>
      </c>
      <c r="AE329" s="59">
        <f t="shared" si="24"/>
        <v>0</v>
      </c>
      <c r="AF329" s="59">
        <f t="shared" si="24"/>
        <v>0</v>
      </c>
      <c r="AG329" s="59">
        <f t="shared" si="24"/>
        <v>0</v>
      </c>
      <c r="AH329" s="59">
        <f t="shared" si="24"/>
        <v>0</v>
      </c>
      <c r="AI329" s="59">
        <f t="shared" si="24"/>
        <v>0</v>
      </c>
      <c r="AJ329" s="59">
        <f t="shared" si="24"/>
        <v>0</v>
      </c>
      <c r="AK329" s="59">
        <f t="shared" si="24"/>
        <v>0</v>
      </c>
      <c r="AL329" s="59">
        <f t="shared" si="24"/>
        <v>0</v>
      </c>
    </row>
    <row r="330" spans="1:38" ht="27.6" customHeight="1" x14ac:dyDescent="0.2">
      <c r="A330" s="161" t="s">
        <v>183</v>
      </c>
      <c r="B330" s="184" t="s">
        <v>13</v>
      </c>
      <c r="C330" s="185"/>
      <c r="D330" s="185"/>
      <c r="E330" s="185"/>
      <c r="F330" s="185"/>
      <c r="G330" s="185"/>
      <c r="H330" s="185"/>
      <c r="I330" s="185"/>
      <c r="J330" s="185"/>
      <c r="K330" s="185"/>
      <c r="L330" s="185"/>
      <c r="M330" s="185"/>
      <c r="N330" s="185"/>
      <c r="O330" s="185"/>
      <c r="P330" s="185"/>
      <c r="Q330" s="185"/>
      <c r="R330" s="185"/>
      <c r="S330" s="185"/>
      <c r="T330" s="185"/>
      <c r="U330" s="185"/>
      <c r="V330" s="185"/>
      <c r="W330" s="185"/>
      <c r="X330" s="185"/>
      <c r="Y330" s="185"/>
      <c r="Z330" s="185"/>
      <c r="AA330" s="185"/>
      <c r="AB330" s="185"/>
      <c r="AC330" s="185"/>
      <c r="AD330" s="185"/>
      <c r="AE330" s="185"/>
      <c r="AF330" s="185"/>
      <c r="AG330" s="185"/>
      <c r="AH330" s="185"/>
      <c r="AI330" s="185"/>
      <c r="AJ330" s="185"/>
      <c r="AK330" s="185"/>
      <c r="AL330" s="186"/>
    </row>
    <row r="331" spans="1:38" ht="69.75" x14ac:dyDescent="0.2">
      <c r="A331" s="181" t="s">
        <v>184</v>
      </c>
      <c r="B331" s="64" t="s">
        <v>216</v>
      </c>
      <c r="C331" s="49">
        <v>167172.69321999999</v>
      </c>
      <c r="D331" s="143">
        <v>7.9</v>
      </c>
      <c r="E331" s="143"/>
      <c r="F331" s="143"/>
      <c r="G331" s="143"/>
      <c r="H331" s="143"/>
      <c r="I331" s="34"/>
      <c r="J331" s="143"/>
      <c r="K331" s="143"/>
      <c r="L331" s="34"/>
      <c r="M331" s="143"/>
      <c r="N331" s="143"/>
      <c r="O331" s="143"/>
      <c r="P331" s="143"/>
      <c r="Q331" s="143"/>
      <c r="R331" s="34"/>
      <c r="S331" s="47"/>
      <c r="T331" s="143"/>
      <c r="U331" s="143"/>
      <c r="V331" s="143"/>
      <c r="W331" s="143"/>
      <c r="X331" s="34"/>
      <c r="Y331" s="143"/>
      <c r="Z331" s="143"/>
      <c r="AA331" s="143"/>
      <c r="AB331" s="143"/>
      <c r="AC331" s="143"/>
      <c r="AD331" s="143"/>
      <c r="AE331" s="47"/>
      <c r="AF331" s="143"/>
      <c r="AG331" s="143"/>
      <c r="AH331" s="143"/>
      <c r="AI331" s="143"/>
      <c r="AJ331" s="143"/>
      <c r="AK331" s="143"/>
      <c r="AL331" s="143"/>
    </row>
    <row r="332" spans="1:38" ht="23.25" x14ac:dyDescent="0.2">
      <c r="A332" s="182"/>
      <c r="B332" s="25" t="s">
        <v>117</v>
      </c>
      <c r="C332" s="49"/>
      <c r="D332" s="143"/>
      <c r="E332" s="143"/>
      <c r="F332" s="143"/>
      <c r="G332" s="143"/>
      <c r="H332" s="143"/>
      <c r="I332" s="34"/>
      <c r="J332" s="143"/>
      <c r="K332" s="143"/>
      <c r="L332" s="34"/>
      <c r="M332" s="143"/>
      <c r="N332" s="143"/>
      <c r="O332" s="143"/>
      <c r="P332" s="143"/>
      <c r="Q332" s="143"/>
      <c r="R332" s="34"/>
      <c r="S332" s="47"/>
      <c r="T332" s="143"/>
      <c r="U332" s="143"/>
      <c r="V332" s="143"/>
      <c r="W332" s="143"/>
      <c r="X332" s="34"/>
      <c r="Y332" s="143"/>
      <c r="Z332" s="143"/>
      <c r="AA332" s="143"/>
      <c r="AB332" s="143"/>
      <c r="AC332" s="143"/>
      <c r="AD332" s="143"/>
      <c r="AE332" s="47"/>
      <c r="AF332" s="143"/>
      <c r="AG332" s="143"/>
      <c r="AH332" s="143"/>
      <c r="AI332" s="143"/>
      <c r="AJ332" s="143"/>
      <c r="AK332" s="143"/>
      <c r="AL332" s="143"/>
    </row>
    <row r="333" spans="1:38" ht="23.25" x14ac:dyDescent="0.2">
      <c r="A333" s="183"/>
      <c r="B333" s="25" t="s">
        <v>118</v>
      </c>
      <c r="C333" s="49">
        <f>C331</f>
        <v>167172.69321999999</v>
      </c>
      <c r="D333" s="143"/>
      <c r="E333" s="143"/>
      <c r="F333" s="143"/>
      <c r="G333" s="143"/>
      <c r="H333" s="143"/>
      <c r="I333" s="34"/>
      <c r="J333" s="143"/>
      <c r="K333" s="143"/>
      <c r="L333" s="34"/>
      <c r="M333" s="143"/>
      <c r="N333" s="143"/>
      <c r="O333" s="143"/>
      <c r="P333" s="143"/>
      <c r="Q333" s="143"/>
      <c r="R333" s="34"/>
      <c r="S333" s="47"/>
      <c r="T333" s="143"/>
      <c r="U333" s="143"/>
      <c r="V333" s="143"/>
      <c r="W333" s="143"/>
      <c r="X333" s="34"/>
      <c r="Y333" s="143"/>
      <c r="Z333" s="143"/>
      <c r="AA333" s="143"/>
      <c r="AB333" s="143"/>
      <c r="AC333" s="143"/>
      <c r="AD333" s="143"/>
      <c r="AE333" s="47"/>
      <c r="AF333" s="143"/>
      <c r="AG333" s="143"/>
      <c r="AH333" s="143"/>
      <c r="AI333" s="143"/>
      <c r="AJ333" s="143"/>
      <c r="AK333" s="143"/>
      <c r="AL333" s="143"/>
    </row>
    <row r="334" spans="1:38" ht="93" x14ac:dyDescent="0.35">
      <c r="A334" s="181" t="s">
        <v>277</v>
      </c>
      <c r="B334" s="155" t="s">
        <v>250</v>
      </c>
      <c r="C334" s="34"/>
      <c r="D334" s="143"/>
      <c r="E334" s="143"/>
      <c r="F334" s="49">
        <v>34692.093869999997</v>
      </c>
      <c r="G334" s="143">
        <v>4</v>
      </c>
      <c r="H334" s="143"/>
      <c r="I334" s="34"/>
      <c r="J334" s="143"/>
      <c r="K334" s="143"/>
      <c r="L334" s="34"/>
      <c r="M334" s="143"/>
      <c r="N334" s="143"/>
      <c r="O334" s="143"/>
      <c r="P334" s="143"/>
      <c r="Q334" s="143"/>
      <c r="R334" s="34"/>
      <c r="S334" s="47"/>
      <c r="T334" s="143"/>
      <c r="U334" s="143"/>
      <c r="V334" s="143"/>
      <c r="W334" s="143"/>
      <c r="X334" s="34"/>
      <c r="Y334" s="143"/>
      <c r="Z334" s="143"/>
      <c r="AA334" s="143"/>
      <c r="AB334" s="143"/>
      <c r="AC334" s="143"/>
      <c r="AD334" s="143"/>
      <c r="AE334" s="47"/>
      <c r="AF334" s="143"/>
      <c r="AG334" s="143"/>
      <c r="AH334" s="143"/>
      <c r="AI334" s="143"/>
      <c r="AJ334" s="143"/>
      <c r="AK334" s="143"/>
      <c r="AL334" s="143"/>
    </row>
    <row r="335" spans="1:38" ht="23.25" x14ac:dyDescent="0.2">
      <c r="A335" s="182"/>
      <c r="B335" s="25" t="s">
        <v>117</v>
      </c>
      <c r="C335" s="34"/>
      <c r="D335" s="143"/>
      <c r="E335" s="143"/>
      <c r="F335" s="49"/>
      <c r="G335" s="143"/>
      <c r="H335" s="143"/>
      <c r="I335" s="34"/>
      <c r="J335" s="143"/>
      <c r="K335" s="143"/>
      <c r="L335" s="34"/>
      <c r="M335" s="143"/>
      <c r="N335" s="143"/>
      <c r="O335" s="143"/>
      <c r="P335" s="143"/>
      <c r="Q335" s="143"/>
      <c r="R335" s="34"/>
      <c r="S335" s="47"/>
      <c r="T335" s="143"/>
      <c r="U335" s="143"/>
      <c r="V335" s="143"/>
      <c r="W335" s="143"/>
      <c r="X335" s="34"/>
      <c r="Y335" s="143"/>
      <c r="Z335" s="143"/>
      <c r="AA335" s="143"/>
      <c r="AB335" s="143"/>
      <c r="AC335" s="143"/>
      <c r="AD335" s="143"/>
      <c r="AE335" s="47"/>
      <c r="AF335" s="143"/>
      <c r="AG335" s="143"/>
      <c r="AH335" s="143"/>
      <c r="AI335" s="143"/>
      <c r="AJ335" s="143"/>
      <c r="AK335" s="143"/>
      <c r="AL335" s="143"/>
    </row>
    <row r="336" spans="1:38" ht="23.25" x14ac:dyDescent="0.2">
      <c r="A336" s="182"/>
      <c r="B336" s="25" t="s">
        <v>118</v>
      </c>
      <c r="C336" s="34"/>
      <c r="D336" s="143"/>
      <c r="E336" s="143"/>
      <c r="F336" s="49">
        <f>F334</f>
        <v>34692.093869999997</v>
      </c>
      <c r="G336" s="143"/>
      <c r="H336" s="143"/>
      <c r="I336" s="34"/>
      <c r="J336" s="143"/>
      <c r="K336" s="143"/>
      <c r="L336" s="34"/>
      <c r="M336" s="143"/>
      <c r="N336" s="143"/>
      <c r="O336" s="143"/>
      <c r="P336" s="143"/>
      <c r="Q336" s="143"/>
      <c r="R336" s="34"/>
      <c r="S336" s="47"/>
      <c r="T336" s="143"/>
      <c r="U336" s="143"/>
      <c r="V336" s="143"/>
      <c r="W336" s="143"/>
      <c r="X336" s="34"/>
      <c r="Y336" s="143"/>
      <c r="Z336" s="143"/>
      <c r="AA336" s="143"/>
      <c r="AB336" s="143"/>
      <c r="AC336" s="143"/>
      <c r="AD336" s="143"/>
      <c r="AE336" s="47"/>
      <c r="AF336" s="143"/>
      <c r="AG336" s="143"/>
      <c r="AH336" s="143"/>
      <c r="AI336" s="143"/>
      <c r="AJ336" s="143"/>
      <c r="AK336" s="143"/>
      <c r="AL336" s="143"/>
    </row>
    <row r="337" spans="1:38" ht="123" customHeight="1" x14ac:dyDescent="0.2">
      <c r="A337" s="157" t="s">
        <v>278</v>
      </c>
      <c r="B337" s="44" t="s">
        <v>210</v>
      </c>
      <c r="C337" s="26">
        <v>11033.83</v>
      </c>
      <c r="D337" s="143">
        <v>0.218</v>
      </c>
      <c r="E337" s="143"/>
      <c r="F337" s="34"/>
      <c r="G337" s="143"/>
      <c r="H337" s="143"/>
      <c r="I337" s="34"/>
      <c r="J337" s="143"/>
      <c r="K337" s="143"/>
      <c r="L337" s="34"/>
      <c r="M337" s="143"/>
      <c r="N337" s="143"/>
      <c r="O337" s="143"/>
      <c r="P337" s="143"/>
      <c r="Q337" s="143"/>
      <c r="R337" s="34"/>
      <c r="S337" s="47"/>
      <c r="T337" s="143"/>
      <c r="U337" s="143"/>
      <c r="V337" s="143"/>
      <c r="W337" s="143"/>
      <c r="X337" s="34"/>
      <c r="Y337" s="143"/>
      <c r="Z337" s="143"/>
      <c r="AA337" s="143"/>
      <c r="AB337" s="143"/>
      <c r="AC337" s="143"/>
      <c r="AD337" s="143"/>
      <c r="AE337" s="47"/>
      <c r="AF337" s="143"/>
      <c r="AG337" s="143"/>
      <c r="AH337" s="143"/>
      <c r="AI337" s="143"/>
      <c r="AJ337" s="143"/>
      <c r="AK337" s="143"/>
      <c r="AL337" s="143"/>
    </row>
    <row r="338" spans="1:38" ht="23.25" x14ac:dyDescent="0.2">
      <c r="A338" s="140"/>
      <c r="B338" s="44" t="s">
        <v>117</v>
      </c>
      <c r="C338" s="26"/>
      <c r="D338" s="143"/>
      <c r="E338" s="143"/>
      <c r="F338" s="34"/>
      <c r="G338" s="143"/>
      <c r="H338" s="143"/>
      <c r="I338" s="34"/>
      <c r="J338" s="143"/>
      <c r="K338" s="143"/>
      <c r="L338" s="34"/>
      <c r="M338" s="143"/>
      <c r="N338" s="143"/>
      <c r="O338" s="143"/>
      <c r="P338" s="143"/>
      <c r="Q338" s="143"/>
      <c r="R338" s="34"/>
      <c r="S338" s="47"/>
      <c r="T338" s="143"/>
      <c r="U338" s="143"/>
      <c r="V338" s="143"/>
      <c r="W338" s="143"/>
      <c r="X338" s="34"/>
      <c r="Y338" s="143"/>
      <c r="Z338" s="143"/>
      <c r="AA338" s="143"/>
      <c r="AB338" s="143"/>
      <c r="AC338" s="143"/>
      <c r="AD338" s="143"/>
      <c r="AE338" s="47"/>
      <c r="AF338" s="143"/>
      <c r="AG338" s="143"/>
      <c r="AH338" s="143"/>
      <c r="AI338" s="143"/>
      <c r="AJ338" s="143"/>
      <c r="AK338" s="143"/>
      <c r="AL338" s="143"/>
    </row>
    <row r="339" spans="1:38" ht="23.25" x14ac:dyDescent="0.2">
      <c r="A339" s="140"/>
      <c r="B339" s="44" t="s">
        <v>118</v>
      </c>
      <c r="C339" s="26">
        <f>C337</f>
        <v>11033.83</v>
      </c>
      <c r="D339" s="143"/>
      <c r="E339" s="143"/>
      <c r="F339" s="34"/>
      <c r="G339" s="143"/>
      <c r="H339" s="143"/>
      <c r="I339" s="34"/>
      <c r="J339" s="143"/>
      <c r="K339" s="143"/>
      <c r="L339" s="34"/>
      <c r="M339" s="143"/>
      <c r="N339" s="143"/>
      <c r="O339" s="143"/>
      <c r="P339" s="143"/>
      <c r="Q339" s="143"/>
      <c r="R339" s="34"/>
      <c r="S339" s="47"/>
      <c r="T339" s="143"/>
      <c r="U339" s="143"/>
      <c r="V339" s="143"/>
      <c r="W339" s="143"/>
      <c r="X339" s="34"/>
      <c r="Y339" s="143"/>
      <c r="Z339" s="143"/>
      <c r="AA339" s="143"/>
      <c r="AB339" s="143"/>
      <c r="AC339" s="143"/>
      <c r="AD339" s="143"/>
      <c r="AE339" s="47"/>
      <c r="AF339" s="143"/>
      <c r="AG339" s="143"/>
      <c r="AH339" s="143"/>
      <c r="AI339" s="143"/>
      <c r="AJ339" s="143"/>
      <c r="AK339" s="143"/>
      <c r="AL339" s="143"/>
    </row>
    <row r="340" spans="1:38" ht="73.5" customHeight="1" x14ac:dyDescent="0.2">
      <c r="A340" s="157" t="s">
        <v>279</v>
      </c>
      <c r="B340" s="44" t="s">
        <v>229</v>
      </c>
      <c r="C340" s="45">
        <v>6395.4279999999999</v>
      </c>
      <c r="D340" s="143">
        <v>0.27600000000000002</v>
      </c>
      <c r="E340" s="143"/>
      <c r="F340" s="34"/>
      <c r="G340" s="143"/>
      <c r="H340" s="143"/>
      <c r="I340" s="34"/>
      <c r="J340" s="143"/>
      <c r="K340" s="143"/>
      <c r="L340" s="34"/>
      <c r="M340" s="143"/>
      <c r="N340" s="143"/>
      <c r="O340" s="143"/>
      <c r="P340" s="143"/>
      <c r="Q340" s="143"/>
      <c r="R340" s="34"/>
      <c r="S340" s="47"/>
      <c r="T340" s="143"/>
      <c r="U340" s="143"/>
      <c r="V340" s="143"/>
      <c r="W340" s="143"/>
      <c r="X340" s="34"/>
      <c r="Y340" s="143"/>
      <c r="Z340" s="143"/>
      <c r="AA340" s="143"/>
      <c r="AB340" s="143"/>
      <c r="AC340" s="143"/>
      <c r="AD340" s="143"/>
      <c r="AE340" s="47"/>
      <c r="AF340" s="143"/>
      <c r="AG340" s="143"/>
      <c r="AH340" s="143"/>
      <c r="AI340" s="143"/>
      <c r="AJ340" s="143"/>
      <c r="AK340" s="143"/>
      <c r="AL340" s="143"/>
    </row>
    <row r="341" spans="1:38" ht="23.25" x14ac:dyDescent="0.2">
      <c r="A341" s="140"/>
      <c r="B341" s="44" t="s">
        <v>117</v>
      </c>
      <c r="C341" s="45"/>
      <c r="D341" s="143"/>
      <c r="E341" s="143"/>
      <c r="F341" s="34"/>
      <c r="G341" s="143"/>
      <c r="H341" s="143"/>
      <c r="I341" s="34"/>
      <c r="J341" s="143"/>
      <c r="K341" s="143"/>
      <c r="L341" s="34"/>
      <c r="M341" s="143"/>
      <c r="N341" s="143"/>
      <c r="O341" s="143"/>
      <c r="P341" s="143"/>
      <c r="Q341" s="143"/>
      <c r="R341" s="34"/>
      <c r="S341" s="47"/>
      <c r="T341" s="143"/>
      <c r="U341" s="143"/>
      <c r="V341" s="143"/>
      <c r="W341" s="143"/>
      <c r="X341" s="34"/>
      <c r="Y341" s="143"/>
      <c r="Z341" s="143"/>
      <c r="AA341" s="143"/>
      <c r="AB341" s="143"/>
      <c r="AC341" s="143"/>
      <c r="AD341" s="143"/>
      <c r="AE341" s="47"/>
      <c r="AF341" s="143"/>
      <c r="AG341" s="143"/>
      <c r="AH341" s="143"/>
      <c r="AI341" s="143"/>
      <c r="AJ341" s="143"/>
      <c r="AK341" s="143"/>
      <c r="AL341" s="143"/>
    </row>
    <row r="342" spans="1:38" ht="23.25" x14ac:dyDescent="0.2">
      <c r="A342" s="140"/>
      <c r="B342" s="44" t="s">
        <v>118</v>
      </c>
      <c r="C342" s="45">
        <f>C340</f>
        <v>6395.4279999999999</v>
      </c>
      <c r="D342" s="143"/>
      <c r="E342" s="143"/>
      <c r="F342" s="34"/>
      <c r="G342" s="143"/>
      <c r="H342" s="143"/>
      <c r="I342" s="34"/>
      <c r="J342" s="143"/>
      <c r="K342" s="143"/>
      <c r="L342" s="34"/>
      <c r="M342" s="143"/>
      <c r="N342" s="143"/>
      <c r="O342" s="143"/>
      <c r="P342" s="143"/>
      <c r="Q342" s="143"/>
      <c r="R342" s="34"/>
      <c r="S342" s="47"/>
      <c r="T342" s="143"/>
      <c r="U342" s="143"/>
      <c r="V342" s="143"/>
      <c r="W342" s="143"/>
      <c r="X342" s="34"/>
      <c r="Y342" s="143"/>
      <c r="Z342" s="143"/>
      <c r="AA342" s="143"/>
      <c r="AB342" s="143"/>
      <c r="AC342" s="143"/>
      <c r="AD342" s="143"/>
      <c r="AE342" s="47"/>
      <c r="AF342" s="143"/>
      <c r="AG342" s="143"/>
      <c r="AH342" s="143"/>
      <c r="AI342" s="143"/>
      <c r="AJ342" s="143"/>
      <c r="AK342" s="143"/>
      <c r="AL342" s="143"/>
    </row>
    <row r="343" spans="1:38" ht="121.5" customHeight="1" x14ac:dyDescent="0.2">
      <c r="A343" s="157" t="s">
        <v>296</v>
      </c>
      <c r="B343" s="44" t="s">
        <v>330</v>
      </c>
      <c r="C343" s="45"/>
      <c r="D343" s="143"/>
      <c r="E343" s="143"/>
      <c r="F343" s="34">
        <f>5000+2500</f>
        <v>7500</v>
      </c>
      <c r="G343" s="143"/>
      <c r="H343" s="143"/>
      <c r="I343" s="34"/>
      <c r="J343" s="143"/>
      <c r="K343" s="143"/>
      <c r="L343" s="49">
        <v>39804.435270000002</v>
      </c>
      <c r="M343" s="143">
        <v>3.6</v>
      </c>
      <c r="N343" s="143"/>
      <c r="O343" s="143"/>
      <c r="P343" s="143"/>
      <c r="Q343" s="143"/>
      <c r="R343" s="34"/>
      <c r="S343" s="47"/>
      <c r="T343" s="143"/>
      <c r="U343" s="143"/>
      <c r="V343" s="143"/>
      <c r="W343" s="143"/>
      <c r="X343" s="34"/>
      <c r="Y343" s="143"/>
      <c r="Z343" s="143"/>
      <c r="AA343" s="143"/>
      <c r="AB343" s="143"/>
      <c r="AC343" s="143"/>
      <c r="AD343" s="143"/>
      <c r="AE343" s="47"/>
      <c r="AF343" s="143"/>
      <c r="AG343" s="143"/>
      <c r="AH343" s="143"/>
      <c r="AI343" s="143"/>
      <c r="AJ343" s="143"/>
      <c r="AK343" s="143"/>
      <c r="AL343" s="143"/>
    </row>
    <row r="344" spans="1:38" ht="23.25" x14ac:dyDescent="0.2">
      <c r="A344" s="140"/>
      <c r="B344" s="44" t="s">
        <v>117</v>
      </c>
      <c r="C344" s="45"/>
      <c r="D344" s="143"/>
      <c r="E344" s="143"/>
      <c r="F344" s="34"/>
      <c r="G344" s="143"/>
      <c r="H344" s="143"/>
      <c r="I344" s="34"/>
      <c r="J344" s="143"/>
      <c r="K344" s="143"/>
      <c r="L344" s="34"/>
      <c r="M344" s="143"/>
      <c r="N344" s="143"/>
      <c r="O344" s="143"/>
      <c r="P344" s="143"/>
      <c r="Q344" s="143"/>
      <c r="R344" s="34"/>
      <c r="S344" s="47"/>
      <c r="T344" s="143"/>
      <c r="U344" s="143"/>
      <c r="V344" s="143"/>
      <c r="W344" s="143"/>
      <c r="X344" s="34"/>
      <c r="Y344" s="143"/>
      <c r="Z344" s="143"/>
      <c r="AA344" s="143"/>
      <c r="AB344" s="143"/>
      <c r="AC344" s="143"/>
      <c r="AD344" s="143"/>
      <c r="AE344" s="47"/>
      <c r="AF344" s="143"/>
      <c r="AG344" s="143"/>
      <c r="AH344" s="143"/>
      <c r="AI344" s="143"/>
      <c r="AJ344" s="143"/>
      <c r="AK344" s="143"/>
      <c r="AL344" s="143"/>
    </row>
    <row r="345" spans="1:38" ht="23.25" x14ac:dyDescent="0.2">
      <c r="A345" s="140"/>
      <c r="B345" s="44" t="s">
        <v>118</v>
      </c>
      <c r="C345" s="45"/>
      <c r="D345" s="143"/>
      <c r="E345" s="143"/>
      <c r="F345" s="34">
        <f>F343</f>
        <v>7500</v>
      </c>
      <c r="G345" s="143"/>
      <c r="H345" s="143"/>
      <c r="I345" s="34"/>
      <c r="J345" s="143"/>
      <c r="K345" s="143"/>
      <c r="L345" s="34"/>
      <c r="M345" s="143"/>
      <c r="N345" s="143"/>
      <c r="O345" s="143"/>
      <c r="P345" s="143"/>
      <c r="Q345" s="143"/>
      <c r="R345" s="34"/>
      <c r="S345" s="47"/>
      <c r="T345" s="143"/>
      <c r="U345" s="143"/>
      <c r="V345" s="143"/>
      <c r="W345" s="143"/>
      <c r="X345" s="34"/>
      <c r="Y345" s="143"/>
      <c r="Z345" s="143"/>
      <c r="AA345" s="143"/>
      <c r="AB345" s="143"/>
      <c r="AC345" s="143"/>
      <c r="AD345" s="143"/>
      <c r="AE345" s="47"/>
      <c r="AF345" s="143"/>
      <c r="AG345" s="143"/>
      <c r="AH345" s="143"/>
      <c r="AI345" s="143"/>
      <c r="AJ345" s="143"/>
      <c r="AK345" s="143"/>
      <c r="AL345" s="143"/>
    </row>
    <row r="346" spans="1:38" ht="23.25" x14ac:dyDescent="0.2">
      <c r="A346" s="144"/>
      <c r="B346" s="44" t="s">
        <v>119</v>
      </c>
      <c r="C346" s="45"/>
      <c r="D346" s="143"/>
      <c r="E346" s="143"/>
      <c r="F346" s="34"/>
      <c r="G346" s="143"/>
      <c r="H346" s="143"/>
      <c r="I346" s="34"/>
      <c r="J346" s="143"/>
      <c r="K346" s="143"/>
      <c r="L346" s="49">
        <f>L343</f>
        <v>39804.435270000002</v>
      </c>
      <c r="M346" s="143"/>
      <c r="N346" s="143"/>
      <c r="O346" s="143"/>
      <c r="P346" s="143"/>
      <c r="Q346" s="143"/>
      <c r="R346" s="34"/>
      <c r="S346" s="47"/>
      <c r="T346" s="143"/>
      <c r="U346" s="143"/>
      <c r="V346" s="143"/>
      <c r="W346" s="143"/>
      <c r="X346" s="34"/>
      <c r="Y346" s="143"/>
      <c r="Z346" s="143"/>
      <c r="AA346" s="143"/>
      <c r="AB346" s="143"/>
      <c r="AC346" s="143"/>
      <c r="AD346" s="143"/>
      <c r="AE346" s="47"/>
      <c r="AF346" s="143"/>
      <c r="AG346" s="143"/>
      <c r="AH346" s="143"/>
      <c r="AI346" s="143"/>
      <c r="AJ346" s="143"/>
      <c r="AK346" s="143"/>
      <c r="AL346" s="143"/>
    </row>
    <row r="347" spans="1:38" ht="23.25" x14ac:dyDescent="0.2">
      <c r="A347" s="144"/>
      <c r="B347" s="25" t="s">
        <v>90</v>
      </c>
      <c r="C347" s="67">
        <f>C331+C334+C337+C340</f>
        <v>184601.95121999999</v>
      </c>
      <c r="D347" s="56">
        <f>D331+D334+D337+D340</f>
        <v>8.3940000000000001</v>
      </c>
      <c r="E347" s="69">
        <f>E331+E334+E337</f>
        <v>0</v>
      </c>
      <c r="F347" s="67">
        <f>F331+F334+F337+F343</f>
        <v>42192.093869999997</v>
      </c>
      <c r="G347" s="59">
        <f>G331+G334+G337</f>
        <v>4</v>
      </c>
      <c r="H347" s="56">
        <f>H331+H334+H337</f>
        <v>0</v>
      </c>
      <c r="I347" s="56">
        <f>I331+I334+I337</f>
        <v>0</v>
      </c>
      <c r="J347" s="56">
        <f>J331+J334+J337</f>
        <v>0</v>
      </c>
      <c r="K347" s="56">
        <f>K331+K334+K337</f>
        <v>0</v>
      </c>
      <c r="L347" s="67">
        <f>L343</f>
        <v>39804.435270000002</v>
      </c>
      <c r="M347" s="69">
        <f>M343</f>
        <v>3.6</v>
      </c>
      <c r="N347" s="56">
        <f t="shared" ref="N347:AL347" si="25">N331+N334+N337</f>
        <v>0</v>
      </c>
      <c r="O347" s="56">
        <f t="shared" si="25"/>
        <v>0</v>
      </c>
      <c r="P347" s="56">
        <f t="shared" si="25"/>
        <v>0</v>
      </c>
      <c r="Q347" s="56">
        <f t="shared" si="25"/>
        <v>0</v>
      </c>
      <c r="R347" s="56">
        <f t="shared" si="25"/>
        <v>0</v>
      </c>
      <c r="S347" s="56">
        <f t="shared" si="25"/>
        <v>0</v>
      </c>
      <c r="T347" s="56">
        <f t="shared" si="25"/>
        <v>0</v>
      </c>
      <c r="U347" s="56">
        <f t="shared" si="25"/>
        <v>0</v>
      </c>
      <c r="V347" s="56">
        <f t="shared" si="25"/>
        <v>0</v>
      </c>
      <c r="W347" s="56">
        <f t="shared" si="25"/>
        <v>0</v>
      </c>
      <c r="X347" s="56">
        <f t="shared" si="25"/>
        <v>0</v>
      </c>
      <c r="Y347" s="56">
        <f t="shared" si="25"/>
        <v>0</v>
      </c>
      <c r="Z347" s="56">
        <f t="shared" si="25"/>
        <v>0</v>
      </c>
      <c r="AA347" s="56">
        <f t="shared" si="25"/>
        <v>0</v>
      </c>
      <c r="AB347" s="56">
        <f t="shared" si="25"/>
        <v>0</v>
      </c>
      <c r="AC347" s="56">
        <f t="shared" si="25"/>
        <v>0</v>
      </c>
      <c r="AD347" s="56">
        <f t="shared" si="25"/>
        <v>0</v>
      </c>
      <c r="AE347" s="56">
        <f t="shared" si="25"/>
        <v>0</v>
      </c>
      <c r="AF347" s="56">
        <f t="shared" si="25"/>
        <v>0</v>
      </c>
      <c r="AG347" s="56">
        <f t="shared" si="25"/>
        <v>0</v>
      </c>
      <c r="AH347" s="56">
        <f t="shared" si="25"/>
        <v>0</v>
      </c>
      <c r="AI347" s="56">
        <f t="shared" si="25"/>
        <v>0</v>
      </c>
      <c r="AJ347" s="56">
        <f t="shared" si="25"/>
        <v>0</v>
      </c>
      <c r="AK347" s="56">
        <f t="shared" si="25"/>
        <v>0</v>
      </c>
      <c r="AL347" s="56">
        <f t="shared" si="25"/>
        <v>0</v>
      </c>
    </row>
    <row r="348" spans="1:38" ht="23.25" x14ac:dyDescent="0.2">
      <c r="A348" s="43" t="s">
        <v>185</v>
      </c>
      <c r="B348" s="220" t="s">
        <v>14</v>
      </c>
      <c r="C348" s="222"/>
      <c r="D348" s="222"/>
      <c r="E348" s="222"/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22"/>
      <c r="Z348" s="222"/>
      <c r="AA348" s="222"/>
      <c r="AB348" s="222"/>
      <c r="AC348" s="222"/>
      <c r="AD348" s="222"/>
      <c r="AE348" s="222"/>
      <c r="AF348" s="222"/>
      <c r="AG348" s="222"/>
      <c r="AH348" s="222"/>
      <c r="AI348" s="222"/>
      <c r="AJ348" s="222"/>
      <c r="AK348" s="222"/>
      <c r="AL348" s="223"/>
    </row>
    <row r="349" spans="1:38" ht="97.5" customHeight="1" x14ac:dyDescent="0.2">
      <c r="A349" s="181" t="s">
        <v>186</v>
      </c>
      <c r="B349" s="64" t="s">
        <v>175</v>
      </c>
      <c r="C349" s="143"/>
      <c r="D349" s="145"/>
      <c r="E349" s="145"/>
      <c r="F349" s="72">
        <f>F351</f>
        <v>177806.56268</v>
      </c>
      <c r="G349" s="28">
        <v>15</v>
      </c>
      <c r="H349" s="141"/>
      <c r="I349" s="145"/>
      <c r="J349" s="145"/>
      <c r="K349" s="145"/>
      <c r="L349" s="23"/>
      <c r="M349" s="28"/>
      <c r="N349" s="145"/>
      <c r="O349" s="145"/>
      <c r="P349" s="145"/>
      <c r="Q349" s="145"/>
      <c r="R349" s="145"/>
      <c r="S349" s="145"/>
      <c r="T349" s="145"/>
      <c r="U349" s="145"/>
      <c r="V349" s="145"/>
      <c r="W349" s="145"/>
      <c r="X349" s="23"/>
      <c r="Y349" s="28"/>
      <c r="Z349" s="145"/>
      <c r="AA349" s="145"/>
      <c r="AB349" s="145"/>
      <c r="AC349" s="145"/>
      <c r="AD349" s="145"/>
      <c r="AE349" s="145"/>
      <c r="AF349" s="145"/>
      <c r="AG349" s="145"/>
      <c r="AH349" s="145"/>
      <c r="AI349" s="145"/>
      <c r="AJ349" s="145"/>
      <c r="AK349" s="28"/>
      <c r="AL349" s="145"/>
    </row>
    <row r="350" spans="1:38" ht="23.25" x14ac:dyDescent="0.2">
      <c r="A350" s="182"/>
      <c r="B350" s="25" t="s">
        <v>117</v>
      </c>
      <c r="C350" s="143"/>
      <c r="D350" s="145"/>
      <c r="E350" s="145"/>
      <c r="F350" s="72"/>
      <c r="G350" s="28"/>
      <c r="H350" s="141"/>
      <c r="I350" s="145"/>
      <c r="J350" s="145"/>
      <c r="K350" s="145"/>
      <c r="L350" s="23"/>
      <c r="M350" s="28"/>
      <c r="N350" s="145"/>
      <c r="O350" s="145"/>
      <c r="P350" s="145"/>
      <c r="Q350" s="145"/>
      <c r="R350" s="145"/>
      <c r="S350" s="145"/>
      <c r="T350" s="145"/>
      <c r="U350" s="145"/>
      <c r="V350" s="145"/>
      <c r="W350" s="145"/>
      <c r="X350" s="23"/>
      <c r="Y350" s="28"/>
      <c r="Z350" s="145"/>
      <c r="AA350" s="145"/>
      <c r="AB350" s="145"/>
      <c r="AC350" s="145"/>
      <c r="AD350" s="145"/>
      <c r="AE350" s="145"/>
      <c r="AF350" s="145"/>
      <c r="AG350" s="145"/>
      <c r="AH350" s="145"/>
      <c r="AI350" s="145"/>
      <c r="AJ350" s="145"/>
      <c r="AK350" s="28"/>
      <c r="AL350" s="145"/>
    </row>
    <row r="351" spans="1:38" ht="23.25" x14ac:dyDescent="0.2">
      <c r="A351" s="183"/>
      <c r="B351" s="25" t="s">
        <v>118</v>
      </c>
      <c r="C351" s="143"/>
      <c r="D351" s="145"/>
      <c r="E351" s="145"/>
      <c r="F351" s="72">
        <v>177806.56268</v>
      </c>
      <c r="G351" s="28"/>
      <c r="H351" s="141"/>
      <c r="I351" s="145"/>
      <c r="J351" s="145"/>
      <c r="K351" s="145"/>
      <c r="L351" s="23"/>
      <c r="M351" s="28"/>
      <c r="N351" s="145"/>
      <c r="O351" s="145"/>
      <c r="P351" s="145"/>
      <c r="Q351" s="145"/>
      <c r="R351" s="145"/>
      <c r="S351" s="145"/>
      <c r="T351" s="145"/>
      <c r="U351" s="145"/>
      <c r="V351" s="145"/>
      <c r="W351" s="145"/>
      <c r="X351" s="23"/>
      <c r="Y351" s="28"/>
      <c r="Z351" s="145"/>
      <c r="AA351" s="145"/>
      <c r="AB351" s="145"/>
      <c r="AC351" s="145"/>
      <c r="AD351" s="145"/>
      <c r="AE351" s="145"/>
      <c r="AF351" s="145"/>
      <c r="AG351" s="145"/>
      <c r="AH351" s="145"/>
      <c r="AI351" s="145"/>
      <c r="AJ351" s="145"/>
      <c r="AK351" s="28"/>
      <c r="AL351" s="145"/>
    </row>
    <row r="352" spans="1:38" ht="141.75" customHeight="1" x14ac:dyDescent="0.2">
      <c r="A352" s="181" t="s">
        <v>297</v>
      </c>
      <c r="B352" s="156" t="s">
        <v>176</v>
      </c>
      <c r="C352" s="49">
        <f>4019.50975-1</f>
        <v>4018.5097500000002</v>
      </c>
      <c r="D352" s="143"/>
      <c r="E352" s="143"/>
      <c r="F352" s="143"/>
      <c r="G352" s="143"/>
      <c r="H352" s="143"/>
      <c r="I352" s="143"/>
      <c r="J352" s="143"/>
      <c r="K352" s="143"/>
      <c r="L352" s="34"/>
      <c r="M352" s="143"/>
      <c r="N352" s="47"/>
      <c r="O352" s="143"/>
      <c r="P352" s="143"/>
      <c r="Q352" s="143"/>
      <c r="R352" s="143"/>
      <c r="S352" s="143"/>
      <c r="T352" s="143"/>
      <c r="U352" s="143"/>
      <c r="V352" s="143"/>
      <c r="W352" s="143"/>
      <c r="X352" s="143"/>
      <c r="Y352" s="143"/>
      <c r="Z352" s="143"/>
      <c r="AA352" s="143"/>
      <c r="AB352" s="143"/>
      <c r="AC352" s="143"/>
      <c r="AD352" s="143"/>
      <c r="AE352" s="143"/>
      <c r="AF352" s="143"/>
      <c r="AG352" s="143"/>
      <c r="AH352" s="143"/>
      <c r="AI352" s="143"/>
      <c r="AJ352" s="143"/>
      <c r="AK352" s="143"/>
      <c r="AL352" s="143"/>
    </row>
    <row r="353" spans="1:38" ht="23.25" x14ac:dyDescent="0.2">
      <c r="A353" s="182"/>
      <c r="B353" s="25" t="s">
        <v>117</v>
      </c>
      <c r="C353" s="49"/>
      <c r="D353" s="143"/>
      <c r="E353" s="143"/>
      <c r="F353" s="143"/>
      <c r="G353" s="143"/>
      <c r="H353" s="143"/>
      <c r="I353" s="143"/>
      <c r="J353" s="143"/>
      <c r="K353" s="143"/>
      <c r="L353" s="34"/>
      <c r="M353" s="143"/>
      <c r="N353" s="47"/>
      <c r="O353" s="143"/>
      <c r="P353" s="143"/>
      <c r="Q353" s="143"/>
      <c r="R353" s="143"/>
      <c r="S353" s="143"/>
      <c r="T353" s="143"/>
      <c r="U353" s="143"/>
      <c r="V353" s="143"/>
      <c r="W353" s="143"/>
      <c r="X353" s="143"/>
      <c r="Y353" s="143"/>
      <c r="Z353" s="143"/>
      <c r="AA353" s="143"/>
      <c r="AB353" s="143"/>
      <c r="AC353" s="143"/>
      <c r="AD353" s="143"/>
      <c r="AE353" s="143"/>
      <c r="AF353" s="143"/>
      <c r="AG353" s="143"/>
      <c r="AH353" s="143"/>
      <c r="AI353" s="143"/>
      <c r="AJ353" s="143"/>
      <c r="AK353" s="143"/>
      <c r="AL353" s="143"/>
    </row>
    <row r="354" spans="1:38" ht="23.25" x14ac:dyDescent="0.2">
      <c r="A354" s="183"/>
      <c r="B354" s="25" t="s">
        <v>118</v>
      </c>
      <c r="C354" s="49">
        <f>C352</f>
        <v>4018.5097500000002</v>
      </c>
      <c r="D354" s="143"/>
      <c r="E354" s="143"/>
      <c r="F354" s="143"/>
      <c r="G354" s="143"/>
      <c r="H354" s="143"/>
      <c r="I354" s="143"/>
      <c r="J354" s="143"/>
      <c r="K354" s="143"/>
      <c r="L354" s="34"/>
      <c r="M354" s="143"/>
      <c r="N354" s="47"/>
      <c r="O354" s="143"/>
      <c r="P354" s="143"/>
      <c r="Q354" s="143"/>
      <c r="R354" s="143"/>
      <c r="S354" s="143"/>
      <c r="T354" s="143"/>
      <c r="U354" s="143"/>
      <c r="V354" s="143"/>
      <c r="W354" s="143"/>
      <c r="X354" s="143"/>
      <c r="Y354" s="143"/>
      <c r="Z354" s="143"/>
      <c r="AA354" s="143"/>
      <c r="AB354" s="143"/>
      <c r="AC354" s="143"/>
      <c r="AD354" s="143"/>
      <c r="AE354" s="143"/>
      <c r="AF354" s="143"/>
      <c r="AG354" s="143"/>
      <c r="AH354" s="143"/>
      <c r="AI354" s="143"/>
      <c r="AJ354" s="143"/>
      <c r="AK354" s="143"/>
      <c r="AL354" s="143"/>
    </row>
    <row r="355" spans="1:38" ht="218.25" customHeight="1" x14ac:dyDescent="0.2">
      <c r="A355" s="157" t="s">
        <v>298</v>
      </c>
      <c r="B355" s="44" t="s">
        <v>274</v>
      </c>
      <c r="C355" s="34">
        <v>12000</v>
      </c>
      <c r="D355" s="143"/>
      <c r="E355" s="143"/>
      <c r="F355" s="143"/>
      <c r="G355" s="143"/>
      <c r="H355" s="143"/>
      <c r="I355" s="49">
        <v>109920.50528</v>
      </c>
      <c r="J355" s="47">
        <v>5</v>
      </c>
      <c r="K355" s="143"/>
      <c r="L355" s="34"/>
      <c r="M355" s="143"/>
      <c r="N355" s="47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  <c r="Y355" s="143"/>
      <c r="Z355" s="143"/>
      <c r="AA355" s="143"/>
      <c r="AB355" s="143"/>
      <c r="AC355" s="143"/>
      <c r="AD355" s="143"/>
      <c r="AE355" s="143"/>
      <c r="AF355" s="143"/>
      <c r="AG355" s="143"/>
      <c r="AH355" s="143"/>
      <c r="AI355" s="143"/>
      <c r="AJ355" s="143"/>
      <c r="AK355" s="143"/>
      <c r="AL355" s="143"/>
    </row>
    <row r="356" spans="1:38" ht="23.25" x14ac:dyDescent="0.2">
      <c r="A356" s="140"/>
      <c r="B356" s="44" t="s">
        <v>117</v>
      </c>
      <c r="C356" s="34"/>
      <c r="D356" s="143"/>
      <c r="E356" s="143"/>
      <c r="F356" s="143"/>
      <c r="G356" s="143"/>
      <c r="H356" s="143"/>
      <c r="I356" s="49"/>
      <c r="J356" s="143"/>
      <c r="K356" s="143"/>
      <c r="L356" s="34"/>
      <c r="M356" s="143"/>
      <c r="N356" s="47"/>
      <c r="O356" s="143"/>
      <c r="P356" s="143"/>
      <c r="Q356" s="143"/>
      <c r="R356" s="143"/>
      <c r="S356" s="143"/>
      <c r="T356" s="143"/>
      <c r="U356" s="143"/>
      <c r="V356" s="143"/>
      <c r="W356" s="143"/>
      <c r="X356" s="143"/>
      <c r="Y356" s="143"/>
      <c r="Z356" s="143"/>
      <c r="AA356" s="143"/>
      <c r="AB356" s="143"/>
      <c r="AC356" s="143"/>
      <c r="AD356" s="143"/>
      <c r="AE356" s="143"/>
      <c r="AF356" s="143"/>
      <c r="AG356" s="143"/>
      <c r="AH356" s="143"/>
      <c r="AI356" s="143"/>
      <c r="AJ356" s="143"/>
      <c r="AK356" s="143"/>
      <c r="AL356" s="143"/>
    </row>
    <row r="357" spans="1:38" ht="23.25" x14ac:dyDescent="0.2">
      <c r="A357" s="140"/>
      <c r="B357" s="44" t="s">
        <v>118</v>
      </c>
      <c r="C357" s="34">
        <f>C355</f>
        <v>12000</v>
      </c>
      <c r="D357" s="143"/>
      <c r="E357" s="143"/>
      <c r="F357" s="143"/>
      <c r="G357" s="143"/>
      <c r="H357" s="143"/>
      <c r="I357" s="49"/>
      <c r="J357" s="143"/>
      <c r="K357" s="143"/>
      <c r="L357" s="34"/>
      <c r="M357" s="143"/>
      <c r="N357" s="47"/>
      <c r="O357" s="143"/>
      <c r="P357" s="143"/>
      <c r="Q357" s="143"/>
      <c r="R357" s="143"/>
      <c r="S357" s="143"/>
      <c r="T357" s="143"/>
      <c r="U357" s="143"/>
      <c r="V357" s="143"/>
      <c r="W357" s="143"/>
      <c r="X357" s="143"/>
      <c r="Y357" s="143"/>
      <c r="Z357" s="143"/>
      <c r="AA357" s="143"/>
      <c r="AB357" s="143"/>
      <c r="AC357" s="143"/>
      <c r="AD357" s="143"/>
      <c r="AE357" s="143"/>
      <c r="AF357" s="143"/>
      <c r="AG357" s="143"/>
      <c r="AH357" s="143"/>
      <c r="AI357" s="143"/>
      <c r="AJ357" s="143"/>
      <c r="AK357" s="143"/>
      <c r="AL357" s="143"/>
    </row>
    <row r="358" spans="1:38" ht="23.25" x14ac:dyDescent="0.2">
      <c r="A358" s="140"/>
      <c r="B358" s="44" t="s">
        <v>119</v>
      </c>
      <c r="C358" s="34"/>
      <c r="D358" s="143"/>
      <c r="E358" s="143"/>
      <c r="F358" s="143"/>
      <c r="G358" s="143"/>
      <c r="H358" s="143"/>
      <c r="I358" s="49">
        <f>I355</f>
        <v>109920.50528</v>
      </c>
      <c r="J358" s="143"/>
      <c r="K358" s="143"/>
      <c r="L358" s="34"/>
      <c r="M358" s="143"/>
      <c r="N358" s="47"/>
      <c r="O358" s="143"/>
      <c r="P358" s="143"/>
      <c r="Q358" s="143"/>
      <c r="R358" s="143"/>
      <c r="S358" s="143"/>
      <c r="T358" s="143"/>
      <c r="U358" s="143"/>
      <c r="V358" s="143"/>
      <c r="W358" s="143"/>
      <c r="X358" s="143"/>
      <c r="Y358" s="143"/>
      <c r="Z358" s="143"/>
      <c r="AA358" s="143"/>
      <c r="AB358" s="143"/>
      <c r="AC358" s="143"/>
      <c r="AD358" s="143"/>
      <c r="AE358" s="143"/>
      <c r="AF358" s="143"/>
      <c r="AG358" s="143"/>
      <c r="AH358" s="143"/>
      <c r="AI358" s="143"/>
      <c r="AJ358" s="143"/>
      <c r="AK358" s="143"/>
      <c r="AL358" s="143"/>
    </row>
    <row r="359" spans="1:38" ht="170.25" customHeight="1" x14ac:dyDescent="0.2">
      <c r="A359" s="157" t="s">
        <v>299</v>
      </c>
      <c r="B359" s="44" t="s">
        <v>239</v>
      </c>
      <c r="C359" s="49">
        <f>6126.39841</f>
        <v>6126.3984099999998</v>
      </c>
      <c r="D359" s="143"/>
      <c r="E359" s="143"/>
      <c r="F359" s="143"/>
      <c r="G359" s="143"/>
      <c r="H359" s="143"/>
      <c r="I359" s="74">
        <v>114349.64118000001</v>
      </c>
      <c r="J359" s="143">
        <v>5.0549999999999997</v>
      </c>
      <c r="K359" s="143"/>
      <c r="L359" s="34"/>
      <c r="M359" s="143"/>
      <c r="N359" s="47"/>
      <c r="O359" s="143"/>
      <c r="P359" s="143"/>
      <c r="Q359" s="143"/>
      <c r="R359" s="143"/>
      <c r="S359" s="143"/>
      <c r="T359" s="143"/>
      <c r="U359" s="143"/>
      <c r="V359" s="143"/>
      <c r="W359" s="143"/>
      <c r="X359" s="143"/>
      <c r="Y359" s="143"/>
      <c r="Z359" s="143"/>
      <c r="AA359" s="143"/>
      <c r="AB359" s="143"/>
      <c r="AC359" s="143"/>
      <c r="AD359" s="143"/>
      <c r="AE359" s="143"/>
      <c r="AF359" s="143"/>
      <c r="AG359" s="143"/>
      <c r="AH359" s="143"/>
      <c r="AI359" s="143"/>
      <c r="AJ359" s="143"/>
      <c r="AK359" s="143"/>
      <c r="AL359" s="143"/>
    </row>
    <row r="360" spans="1:38" ht="23.25" x14ac:dyDescent="0.2">
      <c r="A360" s="140"/>
      <c r="B360" s="44" t="s">
        <v>117</v>
      </c>
      <c r="C360" s="49"/>
      <c r="D360" s="143"/>
      <c r="E360" s="143"/>
      <c r="F360" s="143"/>
      <c r="G360" s="143"/>
      <c r="H360" s="143"/>
      <c r="I360" s="74"/>
      <c r="J360" s="143"/>
      <c r="K360" s="143"/>
      <c r="L360" s="34"/>
      <c r="M360" s="143"/>
      <c r="N360" s="47"/>
      <c r="O360" s="143"/>
      <c r="P360" s="143"/>
      <c r="Q360" s="143"/>
      <c r="R360" s="143"/>
      <c r="S360" s="143"/>
      <c r="T360" s="143"/>
      <c r="U360" s="143"/>
      <c r="V360" s="143"/>
      <c r="W360" s="143"/>
      <c r="X360" s="143"/>
      <c r="Y360" s="143"/>
      <c r="Z360" s="143"/>
      <c r="AA360" s="143"/>
      <c r="AB360" s="143"/>
      <c r="AC360" s="143"/>
      <c r="AD360" s="143"/>
      <c r="AE360" s="143"/>
      <c r="AF360" s="143"/>
      <c r="AG360" s="143"/>
      <c r="AH360" s="143"/>
      <c r="AI360" s="143"/>
      <c r="AJ360" s="143"/>
      <c r="AK360" s="143"/>
      <c r="AL360" s="143"/>
    </row>
    <row r="361" spans="1:38" ht="23.25" x14ac:dyDescent="0.2">
      <c r="A361" s="140"/>
      <c r="B361" s="44" t="s">
        <v>118</v>
      </c>
      <c r="C361" s="49">
        <f>C359</f>
        <v>6126.3984099999998</v>
      </c>
      <c r="D361" s="143"/>
      <c r="E361" s="143"/>
      <c r="F361" s="143"/>
      <c r="G361" s="143"/>
      <c r="H361" s="143"/>
      <c r="I361" s="74"/>
      <c r="J361" s="143"/>
      <c r="K361" s="143"/>
      <c r="L361" s="34"/>
      <c r="M361" s="143"/>
      <c r="N361" s="47"/>
      <c r="O361" s="143"/>
      <c r="P361" s="143"/>
      <c r="Q361" s="143"/>
      <c r="R361" s="143"/>
      <c r="S361" s="143"/>
      <c r="T361" s="143"/>
      <c r="U361" s="143"/>
      <c r="V361" s="143"/>
      <c r="W361" s="143"/>
      <c r="X361" s="143"/>
      <c r="Y361" s="143"/>
      <c r="Z361" s="143"/>
      <c r="AA361" s="143"/>
      <c r="AB361" s="143"/>
      <c r="AC361" s="143"/>
      <c r="AD361" s="143"/>
      <c r="AE361" s="143"/>
      <c r="AF361" s="143"/>
      <c r="AG361" s="143"/>
      <c r="AH361" s="143"/>
      <c r="AI361" s="143"/>
      <c r="AJ361" s="143"/>
      <c r="AK361" s="143"/>
      <c r="AL361" s="143"/>
    </row>
    <row r="362" spans="1:38" ht="23.25" x14ac:dyDescent="0.2">
      <c r="A362" s="144"/>
      <c r="B362" s="44" t="s">
        <v>119</v>
      </c>
      <c r="C362" s="34"/>
      <c r="D362" s="143"/>
      <c r="E362" s="143"/>
      <c r="F362" s="143"/>
      <c r="G362" s="143"/>
      <c r="H362" s="143"/>
      <c r="I362" s="74">
        <f>I359</f>
        <v>114349.64118000001</v>
      </c>
      <c r="J362" s="143"/>
      <c r="K362" s="143"/>
      <c r="L362" s="34"/>
      <c r="M362" s="143"/>
      <c r="N362" s="47"/>
      <c r="O362" s="143"/>
      <c r="P362" s="143"/>
      <c r="Q362" s="143"/>
      <c r="R362" s="143"/>
      <c r="S362" s="143"/>
      <c r="T362" s="143"/>
      <c r="U362" s="143"/>
      <c r="V362" s="143"/>
      <c r="W362" s="143"/>
      <c r="X362" s="143"/>
      <c r="Y362" s="143"/>
      <c r="Z362" s="143"/>
      <c r="AA362" s="143"/>
      <c r="AB362" s="143"/>
      <c r="AC362" s="143"/>
      <c r="AD362" s="143"/>
      <c r="AE362" s="143"/>
      <c r="AF362" s="143"/>
      <c r="AG362" s="143"/>
      <c r="AH362" s="143"/>
      <c r="AI362" s="143"/>
      <c r="AJ362" s="143"/>
      <c r="AK362" s="143"/>
      <c r="AL362" s="143"/>
    </row>
    <row r="363" spans="1:38" ht="222" customHeight="1" x14ac:dyDescent="0.2">
      <c r="A363" s="157" t="s">
        <v>300</v>
      </c>
      <c r="B363" s="44" t="s">
        <v>276</v>
      </c>
      <c r="C363" s="45"/>
      <c r="D363" s="143"/>
      <c r="E363" s="143"/>
      <c r="F363" s="143"/>
      <c r="G363" s="143"/>
      <c r="H363" s="143"/>
      <c r="I363" s="34">
        <v>425</v>
      </c>
      <c r="J363" s="143"/>
      <c r="K363" s="143"/>
      <c r="L363" s="34"/>
      <c r="M363" s="143"/>
      <c r="N363" s="47"/>
      <c r="O363" s="143"/>
      <c r="P363" s="143"/>
      <c r="Q363" s="143"/>
      <c r="R363" s="143"/>
      <c r="S363" s="143"/>
      <c r="T363" s="143"/>
      <c r="U363" s="143"/>
      <c r="V363" s="143"/>
      <c r="W363" s="143"/>
      <c r="X363" s="143"/>
      <c r="Y363" s="143"/>
      <c r="Z363" s="143"/>
      <c r="AA363" s="143"/>
      <c r="AB363" s="143"/>
      <c r="AC363" s="143"/>
      <c r="AD363" s="143"/>
      <c r="AE363" s="143"/>
      <c r="AF363" s="143"/>
      <c r="AG363" s="143"/>
      <c r="AH363" s="143"/>
      <c r="AI363" s="143"/>
      <c r="AJ363" s="143"/>
      <c r="AK363" s="143"/>
      <c r="AL363" s="143"/>
    </row>
    <row r="364" spans="1:38" ht="23.25" x14ac:dyDescent="0.2">
      <c r="A364" s="158"/>
      <c r="B364" s="44" t="s">
        <v>117</v>
      </c>
      <c r="C364" s="45"/>
      <c r="D364" s="143"/>
      <c r="E364" s="143"/>
      <c r="F364" s="143"/>
      <c r="G364" s="143"/>
      <c r="H364" s="143"/>
      <c r="I364" s="34"/>
      <c r="J364" s="143"/>
      <c r="K364" s="143"/>
      <c r="L364" s="34"/>
      <c r="M364" s="143"/>
      <c r="N364" s="47"/>
      <c r="O364" s="143"/>
      <c r="P364" s="143"/>
      <c r="Q364" s="143"/>
      <c r="R364" s="143"/>
      <c r="S364" s="143"/>
      <c r="T364" s="143"/>
      <c r="U364" s="143"/>
      <c r="V364" s="143"/>
      <c r="W364" s="143"/>
      <c r="X364" s="143"/>
      <c r="Y364" s="143"/>
      <c r="Z364" s="143"/>
      <c r="AA364" s="143"/>
      <c r="AB364" s="143"/>
      <c r="AC364" s="143"/>
      <c r="AD364" s="143"/>
      <c r="AE364" s="143"/>
      <c r="AF364" s="143"/>
      <c r="AG364" s="143"/>
      <c r="AH364" s="143"/>
      <c r="AI364" s="143"/>
      <c r="AJ364" s="143"/>
      <c r="AK364" s="143"/>
      <c r="AL364" s="143"/>
    </row>
    <row r="365" spans="1:38" ht="23.25" x14ac:dyDescent="0.2">
      <c r="A365" s="161"/>
      <c r="B365" s="44" t="s">
        <v>119</v>
      </c>
      <c r="C365" s="45"/>
      <c r="D365" s="143"/>
      <c r="E365" s="143"/>
      <c r="F365" s="143"/>
      <c r="G365" s="143"/>
      <c r="H365" s="143"/>
      <c r="I365" s="34">
        <f>I363</f>
        <v>425</v>
      </c>
      <c r="J365" s="143"/>
      <c r="K365" s="143"/>
      <c r="L365" s="34"/>
      <c r="M365" s="143"/>
      <c r="N365" s="47"/>
      <c r="O365" s="143"/>
      <c r="P365" s="143"/>
      <c r="Q365" s="143"/>
      <c r="R365" s="143"/>
      <c r="S365" s="143"/>
      <c r="T365" s="143"/>
      <c r="U365" s="143"/>
      <c r="V365" s="143"/>
      <c r="W365" s="143"/>
      <c r="X365" s="143"/>
      <c r="Y365" s="143"/>
      <c r="Z365" s="143"/>
      <c r="AA365" s="143"/>
      <c r="AB365" s="143"/>
      <c r="AC365" s="143"/>
      <c r="AD365" s="143"/>
      <c r="AE365" s="143"/>
      <c r="AF365" s="143"/>
      <c r="AG365" s="143"/>
      <c r="AH365" s="143"/>
      <c r="AI365" s="143"/>
      <c r="AJ365" s="143"/>
      <c r="AK365" s="143"/>
      <c r="AL365" s="143"/>
    </row>
    <row r="366" spans="1:38" ht="23.25" x14ac:dyDescent="0.2">
      <c r="A366" s="144"/>
      <c r="B366" s="25" t="s">
        <v>90</v>
      </c>
      <c r="C366" s="67">
        <f>C349+C352+C355+C359</f>
        <v>22144.908159999999</v>
      </c>
      <c r="D366" s="59">
        <f>D355</f>
        <v>0</v>
      </c>
      <c r="E366" s="59">
        <f t="shared" ref="E366:AL366" si="26">E349+E352</f>
        <v>0</v>
      </c>
      <c r="F366" s="67">
        <f t="shared" si="26"/>
        <v>177806.56268</v>
      </c>
      <c r="G366" s="59">
        <f t="shared" si="26"/>
        <v>15</v>
      </c>
      <c r="H366" s="59">
        <f t="shared" si="26"/>
        <v>0</v>
      </c>
      <c r="I366" s="67">
        <f>I355+I359+I363</f>
        <v>224695.14646000002</v>
      </c>
      <c r="J366" s="56">
        <f>5+J359</f>
        <v>10.055</v>
      </c>
      <c r="K366" s="59">
        <f t="shared" si="26"/>
        <v>0</v>
      </c>
      <c r="L366" s="59">
        <f t="shared" si="26"/>
        <v>0</v>
      </c>
      <c r="M366" s="59">
        <f t="shared" si="26"/>
        <v>0</v>
      </c>
      <c r="N366" s="59">
        <f t="shared" si="26"/>
        <v>0</v>
      </c>
      <c r="O366" s="59">
        <f t="shared" si="26"/>
        <v>0</v>
      </c>
      <c r="P366" s="59">
        <f t="shared" si="26"/>
        <v>0</v>
      </c>
      <c r="Q366" s="59">
        <f t="shared" si="26"/>
        <v>0</v>
      </c>
      <c r="R366" s="59">
        <f t="shared" si="26"/>
        <v>0</v>
      </c>
      <c r="S366" s="59">
        <f t="shared" si="26"/>
        <v>0</v>
      </c>
      <c r="T366" s="59">
        <f t="shared" si="26"/>
        <v>0</v>
      </c>
      <c r="U366" s="59">
        <f t="shared" si="26"/>
        <v>0</v>
      </c>
      <c r="V366" s="59">
        <f t="shared" si="26"/>
        <v>0</v>
      </c>
      <c r="W366" s="59">
        <f t="shared" si="26"/>
        <v>0</v>
      </c>
      <c r="X366" s="59">
        <f t="shared" si="26"/>
        <v>0</v>
      </c>
      <c r="Y366" s="59">
        <f t="shared" si="26"/>
        <v>0</v>
      </c>
      <c r="Z366" s="59">
        <f t="shared" si="26"/>
        <v>0</v>
      </c>
      <c r="AA366" s="59">
        <f t="shared" si="26"/>
        <v>0</v>
      </c>
      <c r="AB366" s="59">
        <f t="shared" si="26"/>
        <v>0</v>
      </c>
      <c r="AC366" s="59">
        <f t="shared" si="26"/>
        <v>0</v>
      </c>
      <c r="AD366" s="59">
        <f t="shared" si="26"/>
        <v>0</v>
      </c>
      <c r="AE366" s="59">
        <f t="shared" si="26"/>
        <v>0</v>
      </c>
      <c r="AF366" s="59">
        <f t="shared" si="26"/>
        <v>0</v>
      </c>
      <c r="AG366" s="59">
        <f t="shared" si="26"/>
        <v>0</v>
      </c>
      <c r="AH366" s="59">
        <f t="shared" si="26"/>
        <v>0</v>
      </c>
      <c r="AI366" s="59">
        <f t="shared" si="26"/>
        <v>0</v>
      </c>
      <c r="AJ366" s="59">
        <f t="shared" si="26"/>
        <v>0</v>
      </c>
      <c r="AK366" s="59">
        <f t="shared" si="26"/>
        <v>0</v>
      </c>
      <c r="AL366" s="59">
        <f t="shared" si="26"/>
        <v>0</v>
      </c>
    </row>
    <row r="367" spans="1:38" ht="23.25" x14ac:dyDescent="0.2">
      <c r="A367" s="43" t="s">
        <v>187</v>
      </c>
      <c r="B367" s="220" t="s">
        <v>23</v>
      </c>
      <c r="C367" s="222"/>
      <c r="D367" s="222"/>
      <c r="E367" s="222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22"/>
      <c r="Z367" s="222"/>
      <c r="AA367" s="222"/>
      <c r="AB367" s="222"/>
      <c r="AC367" s="222"/>
      <c r="AD367" s="222"/>
      <c r="AE367" s="222"/>
      <c r="AF367" s="222"/>
      <c r="AG367" s="222"/>
      <c r="AH367" s="222"/>
      <c r="AI367" s="222"/>
      <c r="AJ367" s="222"/>
      <c r="AK367" s="222"/>
      <c r="AL367" s="223"/>
    </row>
    <row r="368" spans="1:38" ht="145.5" customHeight="1" x14ac:dyDescent="0.2">
      <c r="A368" s="181" t="s">
        <v>188</v>
      </c>
      <c r="B368" s="64" t="s">
        <v>251</v>
      </c>
      <c r="C368" s="143"/>
      <c r="D368" s="145"/>
      <c r="E368" s="145"/>
      <c r="F368" s="120">
        <f>F370</f>
        <v>112585.40270000001</v>
      </c>
      <c r="G368" s="54">
        <v>17.239000000000001</v>
      </c>
      <c r="H368" s="141"/>
      <c r="I368" s="145"/>
      <c r="J368" s="145"/>
      <c r="K368" s="145"/>
      <c r="L368" s="23"/>
      <c r="M368" s="28"/>
      <c r="N368" s="145"/>
      <c r="O368" s="145"/>
      <c r="P368" s="145"/>
      <c r="Q368" s="145"/>
      <c r="R368" s="23"/>
      <c r="S368" s="28"/>
      <c r="T368" s="145"/>
      <c r="U368" s="145"/>
      <c r="V368" s="145"/>
      <c r="W368" s="145"/>
      <c r="X368" s="145"/>
      <c r="Y368" s="145"/>
      <c r="Z368" s="145"/>
      <c r="AA368" s="145"/>
      <c r="AB368" s="145"/>
      <c r="AC368" s="145"/>
      <c r="AD368" s="145"/>
      <c r="AE368" s="28"/>
      <c r="AF368" s="145"/>
      <c r="AG368" s="145"/>
      <c r="AH368" s="145"/>
      <c r="AI368" s="145"/>
      <c r="AJ368" s="145"/>
      <c r="AK368" s="145"/>
      <c r="AL368" s="145"/>
    </row>
    <row r="369" spans="1:38" ht="23.25" x14ac:dyDescent="0.2">
      <c r="A369" s="182"/>
      <c r="B369" s="25" t="s">
        <v>117</v>
      </c>
      <c r="C369" s="143"/>
      <c r="D369" s="145"/>
      <c r="E369" s="145"/>
      <c r="F369" s="30"/>
      <c r="G369" s="28"/>
      <c r="H369" s="141"/>
      <c r="I369" s="145"/>
      <c r="J369" s="145"/>
      <c r="K369" s="145"/>
      <c r="L369" s="23"/>
      <c r="M369" s="28"/>
      <c r="N369" s="145"/>
      <c r="O369" s="145"/>
      <c r="P369" s="145"/>
      <c r="Q369" s="145"/>
      <c r="R369" s="23"/>
      <c r="S369" s="28"/>
      <c r="T369" s="145"/>
      <c r="U369" s="145"/>
      <c r="V369" s="145"/>
      <c r="W369" s="145"/>
      <c r="X369" s="145"/>
      <c r="Y369" s="145"/>
      <c r="Z369" s="145"/>
      <c r="AA369" s="145"/>
      <c r="AB369" s="145"/>
      <c r="AC369" s="145"/>
      <c r="AD369" s="145"/>
      <c r="AE369" s="28"/>
      <c r="AF369" s="145"/>
      <c r="AG369" s="145"/>
      <c r="AH369" s="145"/>
      <c r="AI369" s="145"/>
      <c r="AJ369" s="145"/>
      <c r="AK369" s="145"/>
      <c r="AL369" s="145"/>
    </row>
    <row r="370" spans="1:38" ht="23.25" x14ac:dyDescent="0.2">
      <c r="A370" s="183"/>
      <c r="B370" s="25" t="s">
        <v>118</v>
      </c>
      <c r="C370" s="143"/>
      <c r="D370" s="145"/>
      <c r="E370" s="145"/>
      <c r="F370" s="120">
        <v>112585.40270000001</v>
      </c>
      <c r="G370" s="28"/>
      <c r="H370" s="141"/>
      <c r="I370" s="145"/>
      <c r="J370" s="145"/>
      <c r="K370" s="145"/>
      <c r="L370" s="23"/>
      <c r="M370" s="28"/>
      <c r="N370" s="145"/>
      <c r="O370" s="145"/>
      <c r="P370" s="145"/>
      <c r="Q370" s="145"/>
      <c r="R370" s="23"/>
      <c r="S370" s="28"/>
      <c r="T370" s="145"/>
      <c r="U370" s="145"/>
      <c r="V370" s="145"/>
      <c r="W370" s="145"/>
      <c r="X370" s="145"/>
      <c r="Y370" s="145"/>
      <c r="Z370" s="145"/>
      <c r="AA370" s="145"/>
      <c r="AB370" s="145"/>
      <c r="AC370" s="145"/>
      <c r="AD370" s="145"/>
      <c r="AE370" s="28"/>
      <c r="AF370" s="145"/>
      <c r="AG370" s="145"/>
      <c r="AH370" s="145"/>
      <c r="AI370" s="145"/>
      <c r="AJ370" s="145"/>
      <c r="AK370" s="145"/>
      <c r="AL370" s="145"/>
    </row>
    <row r="371" spans="1:38" ht="165" customHeight="1" x14ac:dyDescent="0.2">
      <c r="A371" s="170" t="s">
        <v>301</v>
      </c>
      <c r="B371" s="25" t="s">
        <v>252</v>
      </c>
      <c r="C371" s="173"/>
      <c r="D371" s="173"/>
      <c r="E371" s="173"/>
      <c r="F371" s="76"/>
      <c r="G371" s="47"/>
      <c r="H371" s="174"/>
      <c r="I371" s="173"/>
      <c r="J371" s="173"/>
      <c r="K371" s="173"/>
      <c r="L371" s="45">
        <v>184488.902</v>
      </c>
      <c r="M371" s="50">
        <v>24.8</v>
      </c>
      <c r="N371" s="173"/>
      <c r="O371" s="173"/>
      <c r="P371" s="173"/>
      <c r="Q371" s="173"/>
      <c r="R371" s="34"/>
      <c r="S371" s="47"/>
      <c r="T371" s="173"/>
      <c r="U371" s="173"/>
      <c r="V371" s="173"/>
      <c r="W371" s="173"/>
      <c r="X371" s="173"/>
      <c r="Y371" s="173"/>
      <c r="Z371" s="173"/>
      <c r="AA371" s="173"/>
      <c r="AB371" s="173"/>
      <c r="AC371" s="173"/>
      <c r="AD371" s="173"/>
      <c r="AE371" s="47"/>
      <c r="AF371" s="173"/>
      <c r="AG371" s="173"/>
      <c r="AH371" s="173"/>
      <c r="AI371" s="173"/>
      <c r="AJ371" s="173"/>
      <c r="AK371" s="173"/>
      <c r="AL371" s="173"/>
    </row>
    <row r="372" spans="1:38" ht="23.25" x14ac:dyDescent="0.2">
      <c r="A372" s="171"/>
      <c r="B372" s="25" t="s">
        <v>117</v>
      </c>
      <c r="C372" s="173"/>
      <c r="D372" s="173"/>
      <c r="E372" s="173"/>
      <c r="F372" s="76"/>
      <c r="G372" s="47"/>
      <c r="H372" s="174"/>
      <c r="I372" s="173"/>
      <c r="J372" s="173"/>
      <c r="K372" s="173"/>
      <c r="L372" s="45"/>
      <c r="M372" s="47"/>
      <c r="N372" s="173"/>
      <c r="O372" s="173"/>
      <c r="P372" s="173"/>
      <c r="Q372" s="173"/>
      <c r="R372" s="34"/>
      <c r="S372" s="47"/>
      <c r="T372" s="173"/>
      <c r="U372" s="173"/>
      <c r="V372" s="173"/>
      <c r="W372" s="173"/>
      <c r="X372" s="173"/>
      <c r="Y372" s="173"/>
      <c r="Z372" s="173"/>
      <c r="AA372" s="173"/>
      <c r="AB372" s="173"/>
      <c r="AC372" s="173"/>
      <c r="AD372" s="173"/>
      <c r="AE372" s="47"/>
      <c r="AF372" s="173"/>
      <c r="AG372" s="173"/>
      <c r="AH372" s="173"/>
      <c r="AI372" s="173"/>
      <c r="AJ372" s="173"/>
      <c r="AK372" s="173"/>
      <c r="AL372" s="173"/>
    </row>
    <row r="373" spans="1:38" ht="23.25" x14ac:dyDescent="0.2">
      <c r="A373" s="172"/>
      <c r="B373" s="25" t="s">
        <v>119</v>
      </c>
      <c r="C373" s="173"/>
      <c r="D373" s="173"/>
      <c r="E373" s="173"/>
      <c r="F373" s="76"/>
      <c r="G373" s="47"/>
      <c r="H373" s="174"/>
      <c r="I373" s="173"/>
      <c r="J373" s="173"/>
      <c r="K373" s="173"/>
      <c r="L373" s="45">
        <f>L371</f>
        <v>184488.902</v>
      </c>
      <c r="M373" s="47"/>
      <c r="N373" s="173"/>
      <c r="O373" s="173"/>
      <c r="P373" s="173"/>
      <c r="Q373" s="173"/>
      <c r="R373" s="34"/>
      <c r="S373" s="47"/>
      <c r="T373" s="173"/>
      <c r="U373" s="173"/>
      <c r="V373" s="173"/>
      <c r="W373" s="173"/>
      <c r="X373" s="173"/>
      <c r="Y373" s="173"/>
      <c r="Z373" s="173"/>
      <c r="AA373" s="173"/>
      <c r="AB373" s="173"/>
      <c r="AC373" s="173"/>
      <c r="AD373" s="173"/>
      <c r="AE373" s="47"/>
      <c r="AF373" s="173"/>
      <c r="AG373" s="173"/>
      <c r="AH373" s="173"/>
      <c r="AI373" s="173"/>
      <c r="AJ373" s="173"/>
      <c r="AK373" s="173"/>
      <c r="AL373" s="173"/>
    </row>
    <row r="374" spans="1:38" ht="294.75" customHeight="1" x14ac:dyDescent="0.2">
      <c r="A374" s="181" t="s">
        <v>302</v>
      </c>
      <c r="B374" s="156" t="s">
        <v>267</v>
      </c>
      <c r="C374" s="49">
        <f>23263.65029-155</f>
        <v>23108.650290000001</v>
      </c>
      <c r="D374" s="143"/>
      <c r="E374" s="47"/>
      <c r="F374" s="143"/>
      <c r="G374" s="143"/>
      <c r="H374" s="145"/>
      <c r="I374" s="143"/>
      <c r="J374" s="143"/>
      <c r="K374" s="143"/>
      <c r="L374" s="34"/>
      <c r="M374" s="143"/>
      <c r="N374" s="143"/>
      <c r="O374" s="143"/>
      <c r="P374" s="143"/>
      <c r="Q374" s="143"/>
      <c r="R374" s="143"/>
      <c r="S374" s="143"/>
      <c r="T374" s="143"/>
      <c r="U374" s="143"/>
      <c r="V374" s="143"/>
      <c r="W374" s="143"/>
      <c r="X374" s="143"/>
      <c r="Y374" s="143"/>
      <c r="Z374" s="143"/>
      <c r="AA374" s="143"/>
      <c r="AB374" s="143"/>
      <c r="AC374" s="143"/>
      <c r="AD374" s="143"/>
      <c r="AE374" s="143"/>
      <c r="AF374" s="143"/>
      <c r="AG374" s="143"/>
      <c r="AH374" s="143"/>
      <c r="AI374" s="143"/>
      <c r="AJ374" s="143"/>
      <c r="AK374" s="143"/>
      <c r="AL374" s="143"/>
    </row>
    <row r="375" spans="1:38" ht="23.25" x14ac:dyDescent="0.2">
      <c r="A375" s="182"/>
      <c r="B375" s="25" t="s">
        <v>117</v>
      </c>
      <c r="C375" s="49"/>
      <c r="D375" s="143"/>
      <c r="E375" s="47"/>
      <c r="F375" s="143"/>
      <c r="G375" s="143"/>
      <c r="H375" s="145"/>
      <c r="I375" s="143"/>
      <c r="J375" s="143"/>
      <c r="K375" s="143"/>
      <c r="L375" s="34"/>
      <c r="M375" s="143"/>
      <c r="N375" s="143"/>
      <c r="O375" s="143"/>
      <c r="P375" s="143"/>
      <c r="Q375" s="143"/>
      <c r="R375" s="143"/>
      <c r="S375" s="143"/>
      <c r="T375" s="143"/>
      <c r="U375" s="143"/>
      <c r="V375" s="143"/>
      <c r="W375" s="143"/>
      <c r="X375" s="143"/>
      <c r="Y375" s="143"/>
      <c r="Z375" s="143"/>
      <c r="AA375" s="143"/>
      <c r="AB375" s="143"/>
      <c r="AC375" s="143"/>
      <c r="AD375" s="143"/>
      <c r="AE375" s="143"/>
      <c r="AF375" s="143"/>
      <c r="AG375" s="143"/>
      <c r="AH375" s="143"/>
      <c r="AI375" s="59"/>
      <c r="AJ375" s="143"/>
      <c r="AK375" s="143"/>
      <c r="AL375" s="143"/>
    </row>
    <row r="376" spans="1:38" ht="23.25" x14ac:dyDescent="0.2">
      <c r="A376" s="183"/>
      <c r="B376" s="25" t="s">
        <v>118</v>
      </c>
      <c r="C376" s="49">
        <f>C374</f>
        <v>23108.650290000001</v>
      </c>
      <c r="D376" s="143"/>
      <c r="E376" s="47"/>
      <c r="F376" s="143"/>
      <c r="G376" s="143"/>
      <c r="H376" s="145"/>
      <c r="I376" s="143"/>
      <c r="J376" s="143"/>
      <c r="K376" s="143"/>
      <c r="L376" s="34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  <c r="Y376" s="143"/>
      <c r="Z376" s="143"/>
      <c r="AA376" s="143"/>
      <c r="AB376" s="143"/>
      <c r="AC376" s="143"/>
      <c r="AD376" s="143"/>
      <c r="AE376" s="143"/>
      <c r="AF376" s="143"/>
      <c r="AG376" s="143"/>
      <c r="AH376" s="143"/>
      <c r="AI376" s="143"/>
      <c r="AJ376" s="143"/>
      <c r="AK376" s="143"/>
      <c r="AL376" s="143"/>
    </row>
    <row r="377" spans="1:38" ht="120.75" customHeight="1" x14ac:dyDescent="0.2">
      <c r="A377" s="157" t="s">
        <v>303</v>
      </c>
      <c r="B377" s="25" t="s">
        <v>331</v>
      </c>
      <c r="C377" s="49"/>
      <c r="D377" s="143"/>
      <c r="E377" s="47"/>
      <c r="F377" s="143"/>
      <c r="G377" s="143"/>
      <c r="H377" s="143"/>
      <c r="I377" s="143"/>
      <c r="J377" s="143"/>
      <c r="K377" s="143"/>
      <c r="L377" s="45">
        <v>70176.232999999993</v>
      </c>
      <c r="M377" s="143">
        <v>9.65</v>
      </c>
      <c r="N377" s="143"/>
      <c r="O377" s="143"/>
      <c r="P377" s="143"/>
      <c r="Q377" s="143"/>
      <c r="R377" s="143"/>
      <c r="S377" s="143"/>
      <c r="T377" s="143"/>
      <c r="U377" s="143"/>
      <c r="V377" s="143"/>
      <c r="W377" s="143"/>
      <c r="X377" s="143"/>
      <c r="Y377" s="143"/>
      <c r="Z377" s="143"/>
      <c r="AA377" s="143"/>
      <c r="AB377" s="143"/>
      <c r="AC377" s="143"/>
      <c r="AD377" s="143"/>
      <c r="AE377" s="143"/>
      <c r="AF377" s="143"/>
      <c r="AG377" s="143"/>
      <c r="AH377" s="143"/>
      <c r="AI377" s="143"/>
      <c r="AJ377" s="143"/>
      <c r="AK377" s="143"/>
      <c r="AL377" s="143"/>
    </row>
    <row r="378" spans="1:38" ht="23.25" x14ac:dyDescent="0.2">
      <c r="A378" s="140"/>
      <c r="B378" s="25" t="s">
        <v>117</v>
      </c>
      <c r="C378" s="49"/>
      <c r="D378" s="143"/>
      <c r="E378" s="47"/>
      <c r="F378" s="143"/>
      <c r="G378" s="143"/>
      <c r="H378" s="143"/>
      <c r="I378" s="143"/>
      <c r="J378" s="143"/>
      <c r="K378" s="143"/>
      <c r="L378" s="45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  <c r="Z378" s="143"/>
      <c r="AA378" s="143"/>
      <c r="AB378" s="143"/>
      <c r="AC378" s="143"/>
      <c r="AD378" s="143"/>
      <c r="AE378" s="143"/>
      <c r="AF378" s="143"/>
      <c r="AG378" s="143"/>
      <c r="AH378" s="143"/>
      <c r="AI378" s="143"/>
      <c r="AJ378" s="143"/>
      <c r="AK378" s="143"/>
      <c r="AL378" s="143"/>
    </row>
    <row r="379" spans="1:38" ht="23.25" x14ac:dyDescent="0.2">
      <c r="A379" s="144"/>
      <c r="B379" s="25" t="s">
        <v>119</v>
      </c>
      <c r="C379" s="49"/>
      <c r="D379" s="143"/>
      <c r="E379" s="47"/>
      <c r="F379" s="143"/>
      <c r="G379" s="143"/>
      <c r="H379" s="143"/>
      <c r="I379" s="143"/>
      <c r="J379" s="143"/>
      <c r="K379" s="143"/>
      <c r="L379" s="45">
        <f>L377</f>
        <v>70176.232999999993</v>
      </c>
      <c r="M379" s="143"/>
      <c r="N379" s="143"/>
      <c r="O379" s="143"/>
      <c r="P379" s="143"/>
      <c r="Q379" s="143"/>
      <c r="R379" s="143"/>
      <c r="S379" s="143"/>
      <c r="T379" s="143"/>
      <c r="U379" s="143"/>
      <c r="V379" s="143"/>
      <c r="W379" s="143"/>
      <c r="X379" s="143"/>
      <c r="Y379" s="143"/>
      <c r="Z379" s="143"/>
      <c r="AA379" s="143"/>
      <c r="AB379" s="143"/>
      <c r="AC379" s="143"/>
      <c r="AD379" s="143"/>
      <c r="AE379" s="143"/>
      <c r="AF379" s="143"/>
      <c r="AG379" s="143"/>
      <c r="AH379" s="143"/>
      <c r="AI379" s="143"/>
      <c r="AJ379" s="143"/>
      <c r="AK379" s="143"/>
      <c r="AL379" s="143"/>
    </row>
    <row r="380" spans="1:38" ht="57.75" customHeight="1" x14ac:dyDescent="0.2">
      <c r="A380" s="158" t="s">
        <v>304</v>
      </c>
      <c r="B380" s="25" t="s">
        <v>228</v>
      </c>
      <c r="C380" s="49"/>
      <c r="D380" s="143"/>
      <c r="E380" s="47"/>
      <c r="F380" s="143"/>
      <c r="G380" s="143"/>
      <c r="H380" s="143"/>
      <c r="I380" s="143"/>
      <c r="J380" s="143"/>
      <c r="K380" s="143"/>
      <c r="L380" s="45">
        <v>16897.79</v>
      </c>
      <c r="M380" s="143">
        <v>2.1139999999999999</v>
      </c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  <c r="Z380" s="143"/>
      <c r="AA380" s="143"/>
      <c r="AB380" s="143"/>
      <c r="AC380" s="143"/>
      <c r="AD380" s="143"/>
      <c r="AE380" s="143"/>
      <c r="AF380" s="143"/>
      <c r="AG380" s="143"/>
      <c r="AH380" s="143"/>
      <c r="AI380" s="143"/>
      <c r="AJ380" s="143"/>
      <c r="AK380" s="143"/>
      <c r="AL380" s="143"/>
    </row>
    <row r="381" spans="1:38" ht="23.25" x14ac:dyDescent="0.2">
      <c r="A381" s="140"/>
      <c r="B381" s="25" t="s">
        <v>117</v>
      </c>
      <c r="C381" s="49"/>
      <c r="D381" s="143"/>
      <c r="E381" s="47"/>
      <c r="F381" s="143"/>
      <c r="G381" s="143"/>
      <c r="H381" s="143"/>
      <c r="I381" s="143"/>
      <c r="J381" s="143"/>
      <c r="K381" s="143"/>
      <c r="L381" s="45"/>
      <c r="M381" s="143"/>
      <c r="N381" s="143"/>
      <c r="O381" s="143"/>
      <c r="P381" s="143"/>
      <c r="Q381" s="143"/>
      <c r="R381" s="143"/>
      <c r="S381" s="143"/>
      <c r="T381" s="143"/>
      <c r="U381" s="143"/>
      <c r="V381" s="143"/>
      <c r="W381" s="143"/>
      <c r="X381" s="143"/>
      <c r="Y381" s="143"/>
      <c r="Z381" s="143"/>
      <c r="AA381" s="143"/>
      <c r="AB381" s="143"/>
      <c r="AC381" s="143"/>
      <c r="AD381" s="143"/>
      <c r="AE381" s="143"/>
      <c r="AF381" s="143"/>
      <c r="AG381" s="143"/>
      <c r="AH381" s="143"/>
      <c r="AI381" s="143"/>
      <c r="AJ381" s="143"/>
      <c r="AK381" s="143"/>
      <c r="AL381" s="143"/>
    </row>
    <row r="382" spans="1:38" ht="23.25" x14ac:dyDescent="0.2">
      <c r="A382" s="144"/>
      <c r="B382" s="25" t="s">
        <v>119</v>
      </c>
      <c r="C382" s="49"/>
      <c r="D382" s="143"/>
      <c r="E382" s="47"/>
      <c r="F382" s="143"/>
      <c r="G382" s="143"/>
      <c r="H382" s="143"/>
      <c r="I382" s="143"/>
      <c r="J382" s="143"/>
      <c r="K382" s="143"/>
      <c r="L382" s="45">
        <f>L380</f>
        <v>16897.79</v>
      </c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  <c r="Z382" s="143"/>
      <c r="AA382" s="143"/>
      <c r="AB382" s="143"/>
      <c r="AC382" s="143"/>
      <c r="AD382" s="143"/>
      <c r="AE382" s="143"/>
      <c r="AF382" s="143"/>
      <c r="AG382" s="143"/>
      <c r="AH382" s="143"/>
      <c r="AI382" s="143"/>
      <c r="AJ382" s="143"/>
      <c r="AK382" s="143"/>
      <c r="AL382" s="143"/>
    </row>
    <row r="383" spans="1:38" ht="23.25" x14ac:dyDescent="0.2">
      <c r="A383" s="43"/>
      <c r="B383" s="25" t="s">
        <v>90</v>
      </c>
      <c r="C383" s="67">
        <f>C368+C374</f>
        <v>23108.650290000001</v>
      </c>
      <c r="D383" s="59">
        <f t="shared" ref="D383:AL383" si="27">D368+D374</f>
        <v>0</v>
      </c>
      <c r="E383" s="59">
        <f t="shared" si="27"/>
        <v>0</v>
      </c>
      <c r="F383" s="73">
        <f>F368+F374</f>
        <v>112585.40270000001</v>
      </c>
      <c r="G383" s="56">
        <f t="shared" si="27"/>
        <v>17.239000000000001</v>
      </c>
      <c r="H383" s="59">
        <f t="shared" si="27"/>
        <v>0</v>
      </c>
      <c r="I383" s="59">
        <f t="shared" si="27"/>
        <v>0</v>
      </c>
      <c r="J383" s="59">
        <f t="shared" si="27"/>
        <v>0</v>
      </c>
      <c r="K383" s="59">
        <f t="shared" si="27"/>
        <v>0</v>
      </c>
      <c r="L383" s="56">
        <f>L371+L377+L380</f>
        <v>271562.92499999999</v>
      </c>
      <c r="M383" s="56">
        <f>M371+M377+M380</f>
        <v>36.564</v>
      </c>
      <c r="N383" s="59">
        <f t="shared" si="27"/>
        <v>0</v>
      </c>
      <c r="O383" s="59">
        <f t="shared" si="27"/>
        <v>0</v>
      </c>
      <c r="P383" s="59">
        <f t="shared" si="27"/>
        <v>0</v>
      </c>
      <c r="Q383" s="59">
        <f t="shared" si="27"/>
        <v>0</v>
      </c>
      <c r="R383" s="59">
        <f t="shared" si="27"/>
        <v>0</v>
      </c>
      <c r="S383" s="59">
        <f t="shared" si="27"/>
        <v>0</v>
      </c>
      <c r="T383" s="59">
        <f t="shared" si="27"/>
        <v>0</v>
      </c>
      <c r="U383" s="59">
        <f t="shared" si="27"/>
        <v>0</v>
      </c>
      <c r="V383" s="59">
        <f t="shared" si="27"/>
        <v>0</v>
      </c>
      <c r="W383" s="59">
        <f t="shared" si="27"/>
        <v>0</v>
      </c>
      <c r="X383" s="59">
        <f t="shared" si="27"/>
        <v>0</v>
      </c>
      <c r="Y383" s="59">
        <f t="shared" si="27"/>
        <v>0</v>
      </c>
      <c r="Z383" s="59">
        <f t="shared" si="27"/>
        <v>0</v>
      </c>
      <c r="AA383" s="59">
        <f t="shared" si="27"/>
        <v>0</v>
      </c>
      <c r="AB383" s="59">
        <f t="shared" si="27"/>
        <v>0</v>
      </c>
      <c r="AC383" s="59">
        <f t="shared" si="27"/>
        <v>0</v>
      </c>
      <c r="AD383" s="59">
        <f t="shared" si="27"/>
        <v>0</v>
      </c>
      <c r="AE383" s="59">
        <f t="shared" si="27"/>
        <v>0</v>
      </c>
      <c r="AF383" s="59">
        <f t="shared" si="27"/>
        <v>0</v>
      </c>
      <c r="AG383" s="59">
        <f t="shared" si="27"/>
        <v>0</v>
      </c>
      <c r="AH383" s="59">
        <f t="shared" si="27"/>
        <v>0</v>
      </c>
      <c r="AI383" s="59">
        <f t="shared" si="27"/>
        <v>0</v>
      </c>
      <c r="AJ383" s="59">
        <f t="shared" si="27"/>
        <v>0</v>
      </c>
      <c r="AK383" s="59">
        <f t="shared" si="27"/>
        <v>0</v>
      </c>
      <c r="AL383" s="59">
        <f t="shared" si="27"/>
        <v>0</v>
      </c>
    </row>
    <row r="384" spans="1:38" ht="23.25" x14ac:dyDescent="0.2">
      <c r="A384" s="43" t="s">
        <v>189</v>
      </c>
      <c r="B384" s="220" t="s">
        <v>15</v>
      </c>
      <c r="C384" s="222"/>
      <c r="D384" s="222"/>
      <c r="E384" s="222"/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22"/>
      <c r="Z384" s="222"/>
      <c r="AA384" s="222"/>
      <c r="AB384" s="222"/>
      <c r="AC384" s="222"/>
      <c r="AD384" s="222"/>
      <c r="AE384" s="222"/>
      <c r="AF384" s="222"/>
      <c r="AG384" s="222"/>
      <c r="AH384" s="222"/>
      <c r="AI384" s="222"/>
      <c r="AJ384" s="222"/>
      <c r="AK384" s="222"/>
      <c r="AL384" s="223"/>
    </row>
    <row r="385" spans="1:38" ht="222.75" customHeight="1" x14ac:dyDescent="0.2">
      <c r="A385" s="181" t="s">
        <v>190</v>
      </c>
      <c r="B385" s="156" t="s">
        <v>177</v>
      </c>
      <c r="C385" s="49">
        <f>9944.70586-50</f>
        <v>9894.70586</v>
      </c>
      <c r="D385" s="143"/>
      <c r="E385" s="143"/>
      <c r="F385" s="143"/>
      <c r="G385" s="143"/>
      <c r="H385" s="145"/>
      <c r="I385" s="143"/>
      <c r="J385" s="143"/>
      <c r="K385" s="143"/>
      <c r="L385" s="34"/>
      <c r="M385" s="143"/>
      <c r="N385" s="143"/>
      <c r="O385" s="143"/>
      <c r="P385" s="143"/>
      <c r="Q385" s="143"/>
      <c r="R385" s="143"/>
      <c r="S385" s="143"/>
      <c r="T385" s="143"/>
      <c r="U385" s="143"/>
      <c r="V385" s="143"/>
      <c r="W385" s="143"/>
      <c r="X385" s="34"/>
      <c r="Y385" s="143"/>
      <c r="Z385" s="143"/>
      <c r="AA385" s="143"/>
      <c r="AB385" s="143"/>
      <c r="AC385" s="143"/>
      <c r="AD385" s="143"/>
      <c r="AE385" s="143"/>
      <c r="AF385" s="143"/>
      <c r="AG385" s="143"/>
      <c r="AH385" s="143"/>
      <c r="AI385" s="143"/>
      <c r="AJ385" s="143"/>
      <c r="AK385" s="143"/>
      <c r="AL385" s="143"/>
    </row>
    <row r="386" spans="1:38" ht="23.25" x14ac:dyDescent="0.2">
      <c r="A386" s="182"/>
      <c r="B386" s="25" t="s">
        <v>117</v>
      </c>
      <c r="C386" s="49"/>
      <c r="D386" s="143"/>
      <c r="E386" s="143"/>
      <c r="F386" s="143"/>
      <c r="G386" s="143"/>
      <c r="H386" s="145"/>
      <c r="I386" s="143"/>
      <c r="J386" s="143"/>
      <c r="K386" s="143"/>
      <c r="L386" s="34"/>
      <c r="M386" s="143"/>
      <c r="N386" s="143"/>
      <c r="O386" s="143"/>
      <c r="P386" s="143"/>
      <c r="Q386" s="143"/>
      <c r="R386" s="143"/>
      <c r="S386" s="143"/>
      <c r="T386" s="143"/>
      <c r="U386" s="143"/>
      <c r="V386" s="143"/>
      <c r="W386" s="143"/>
      <c r="X386" s="34"/>
      <c r="Y386" s="143"/>
      <c r="Z386" s="143"/>
      <c r="AA386" s="143"/>
      <c r="AB386" s="143"/>
      <c r="AC386" s="143"/>
      <c r="AD386" s="143"/>
      <c r="AE386" s="143"/>
      <c r="AF386" s="143"/>
      <c r="AG386" s="143"/>
      <c r="AH386" s="143"/>
      <c r="AI386" s="143"/>
      <c r="AJ386" s="143"/>
      <c r="AK386" s="143"/>
      <c r="AL386" s="143"/>
    </row>
    <row r="387" spans="1:38" ht="23.25" x14ac:dyDescent="0.2">
      <c r="A387" s="183"/>
      <c r="B387" s="25" t="s">
        <v>118</v>
      </c>
      <c r="C387" s="49">
        <f>C385</f>
        <v>9894.70586</v>
      </c>
      <c r="D387" s="143"/>
      <c r="E387" s="143"/>
      <c r="F387" s="143"/>
      <c r="G387" s="143"/>
      <c r="H387" s="145"/>
      <c r="I387" s="143"/>
      <c r="J387" s="143"/>
      <c r="K387" s="143"/>
      <c r="L387" s="34"/>
      <c r="M387" s="143"/>
      <c r="N387" s="143"/>
      <c r="O387" s="143"/>
      <c r="P387" s="143"/>
      <c r="Q387" s="143"/>
      <c r="R387" s="143"/>
      <c r="S387" s="143"/>
      <c r="T387" s="143"/>
      <c r="U387" s="143"/>
      <c r="V387" s="143"/>
      <c r="W387" s="143"/>
      <c r="X387" s="34"/>
      <c r="Y387" s="143"/>
      <c r="Z387" s="143"/>
      <c r="AA387" s="143"/>
      <c r="AB387" s="143"/>
      <c r="AC387" s="143"/>
      <c r="AD387" s="143"/>
      <c r="AE387" s="143"/>
      <c r="AF387" s="143"/>
      <c r="AG387" s="143"/>
      <c r="AH387" s="143"/>
      <c r="AI387" s="143"/>
      <c r="AJ387" s="143"/>
      <c r="AK387" s="143"/>
      <c r="AL387" s="143"/>
    </row>
    <row r="388" spans="1:38" ht="178.5" customHeight="1" x14ac:dyDescent="0.2">
      <c r="A388" s="181" t="s">
        <v>191</v>
      </c>
      <c r="B388" s="64" t="s">
        <v>213</v>
      </c>
      <c r="C388" s="34"/>
      <c r="D388" s="143"/>
      <c r="E388" s="143"/>
      <c r="F388" s="49">
        <f>F390</f>
        <v>61946.537519999998</v>
      </c>
      <c r="G388" s="143">
        <v>10</v>
      </c>
      <c r="H388" s="143"/>
      <c r="I388" s="143"/>
      <c r="J388" s="143"/>
      <c r="K388" s="143"/>
      <c r="L388" s="34"/>
      <c r="M388" s="143"/>
      <c r="N388" s="143"/>
      <c r="O388" s="143"/>
      <c r="P388" s="143"/>
      <c r="Q388" s="143"/>
      <c r="R388" s="143"/>
      <c r="S388" s="143"/>
      <c r="T388" s="143"/>
      <c r="U388" s="143"/>
      <c r="V388" s="143"/>
      <c r="W388" s="143"/>
      <c r="X388" s="34"/>
      <c r="Y388" s="143"/>
      <c r="Z388" s="143"/>
      <c r="AA388" s="143"/>
      <c r="AB388" s="143"/>
      <c r="AC388" s="143"/>
      <c r="AD388" s="143"/>
      <c r="AE388" s="143"/>
      <c r="AF388" s="143"/>
      <c r="AG388" s="143"/>
      <c r="AH388" s="143"/>
      <c r="AI388" s="143"/>
      <c r="AJ388" s="143"/>
      <c r="AK388" s="143"/>
      <c r="AL388" s="143"/>
    </row>
    <row r="389" spans="1:38" ht="23.25" x14ac:dyDescent="0.2">
      <c r="A389" s="182"/>
      <c r="B389" s="25" t="s">
        <v>117</v>
      </c>
      <c r="C389" s="34"/>
      <c r="D389" s="143"/>
      <c r="E389" s="143"/>
      <c r="F389" s="49"/>
      <c r="G389" s="143"/>
      <c r="H389" s="143"/>
      <c r="I389" s="143"/>
      <c r="J389" s="143"/>
      <c r="K389" s="143"/>
      <c r="L389" s="34"/>
      <c r="M389" s="143"/>
      <c r="N389" s="143"/>
      <c r="O389" s="143"/>
      <c r="P389" s="143"/>
      <c r="Q389" s="143"/>
      <c r="R389" s="143"/>
      <c r="S389" s="143"/>
      <c r="T389" s="143"/>
      <c r="U389" s="143"/>
      <c r="V389" s="143"/>
      <c r="W389" s="143"/>
      <c r="X389" s="34"/>
      <c r="Y389" s="143"/>
      <c r="Z389" s="143"/>
      <c r="AA389" s="143"/>
      <c r="AB389" s="143"/>
      <c r="AC389" s="143"/>
      <c r="AD389" s="143"/>
      <c r="AE389" s="143"/>
      <c r="AF389" s="143"/>
      <c r="AG389" s="143"/>
      <c r="AH389" s="143"/>
      <c r="AI389" s="143"/>
      <c r="AJ389" s="143"/>
      <c r="AK389" s="143"/>
      <c r="AL389" s="143"/>
    </row>
    <row r="390" spans="1:38" ht="23.25" x14ac:dyDescent="0.2">
      <c r="A390" s="182"/>
      <c r="B390" s="25" t="s">
        <v>118</v>
      </c>
      <c r="C390" s="34"/>
      <c r="D390" s="143"/>
      <c r="E390" s="143"/>
      <c r="F390" s="49">
        <v>61946.537519999998</v>
      </c>
      <c r="G390" s="143"/>
      <c r="H390" s="143"/>
      <c r="I390" s="143"/>
      <c r="J390" s="143"/>
      <c r="K390" s="143"/>
      <c r="L390" s="34"/>
      <c r="M390" s="143"/>
      <c r="N390" s="143"/>
      <c r="O390" s="143"/>
      <c r="P390" s="143"/>
      <c r="Q390" s="143"/>
      <c r="R390" s="143"/>
      <c r="S390" s="143"/>
      <c r="T390" s="143"/>
      <c r="U390" s="143"/>
      <c r="V390" s="143"/>
      <c r="W390" s="143"/>
      <c r="X390" s="34"/>
      <c r="Y390" s="143"/>
      <c r="Z390" s="143"/>
      <c r="AA390" s="143"/>
      <c r="AB390" s="143"/>
      <c r="AC390" s="143"/>
      <c r="AD390" s="143"/>
      <c r="AE390" s="143"/>
      <c r="AF390" s="143"/>
      <c r="AG390" s="143"/>
      <c r="AH390" s="143"/>
      <c r="AI390" s="143"/>
      <c r="AJ390" s="143"/>
      <c r="AK390" s="143"/>
      <c r="AL390" s="143"/>
    </row>
    <row r="391" spans="1:38" ht="196.5" customHeight="1" x14ac:dyDescent="0.2">
      <c r="A391" s="157" t="s">
        <v>211</v>
      </c>
      <c r="B391" s="44" t="s">
        <v>268</v>
      </c>
      <c r="C391" s="49"/>
      <c r="D391" s="160"/>
      <c r="E391" s="160"/>
      <c r="F391" s="34">
        <f>5000+2500</f>
        <v>7500</v>
      </c>
      <c r="G391" s="160"/>
      <c r="H391" s="160"/>
      <c r="I391" s="160"/>
      <c r="J391" s="160"/>
      <c r="K391" s="160"/>
      <c r="L391" s="49">
        <v>169855.36501000001</v>
      </c>
      <c r="M391" s="160">
        <v>10.1</v>
      </c>
      <c r="N391" s="143"/>
      <c r="O391" s="143"/>
      <c r="P391" s="143"/>
      <c r="Q391" s="143"/>
      <c r="R391" s="143"/>
      <c r="S391" s="143"/>
      <c r="T391" s="143"/>
      <c r="U391" s="143"/>
      <c r="V391" s="143"/>
      <c r="W391" s="143"/>
      <c r="X391" s="34"/>
      <c r="Y391" s="143"/>
      <c r="Z391" s="143"/>
      <c r="AA391" s="143"/>
      <c r="AB391" s="143"/>
      <c r="AC391" s="143"/>
      <c r="AD391" s="143"/>
      <c r="AE391" s="143"/>
      <c r="AF391" s="143"/>
      <c r="AG391" s="143"/>
      <c r="AH391" s="143"/>
      <c r="AI391" s="143"/>
      <c r="AJ391" s="143"/>
      <c r="AK391" s="143"/>
      <c r="AL391" s="143"/>
    </row>
    <row r="392" spans="1:38" ht="23.25" x14ac:dyDescent="0.2">
      <c r="A392" s="158"/>
      <c r="B392" s="44" t="s">
        <v>117</v>
      </c>
      <c r="C392" s="49"/>
      <c r="D392" s="160"/>
      <c r="E392" s="160"/>
      <c r="F392" s="34"/>
      <c r="G392" s="160"/>
      <c r="H392" s="160"/>
      <c r="I392" s="160"/>
      <c r="J392" s="160"/>
      <c r="K392" s="160"/>
      <c r="L392" s="49"/>
      <c r="M392" s="160"/>
      <c r="N392" s="143"/>
      <c r="O392" s="143"/>
      <c r="P392" s="143"/>
      <c r="Q392" s="143"/>
      <c r="R392" s="143"/>
      <c r="S392" s="143"/>
      <c r="T392" s="143"/>
      <c r="U392" s="143"/>
      <c r="V392" s="143"/>
      <c r="W392" s="143"/>
      <c r="X392" s="34"/>
      <c r="Y392" s="143"/>
      <c r="Z392" s="143"/>
      <c r="AA392" s="143"/>
      <c r="AB392" s="143"/>
      <c r="AC392" s="143"/>
      <c r="AD392" s="143"/>
      <c r="AE392" s="143"/>
      <c r="AF392" s="143"/>
      <c r="AG392" s="143"/>
      <c r="AH392" s="143"/>
      <c r="AI392" s="143"/>
      <c r="AJ392" s="143"/>
      <c r="AK392" s="143"/>
      <c r="AL392" s="143"/>
    </row>
    <row r="393" spans="1:38" ht="23.25" x14ac:dyDescent="0.2">
      <c r="A393" s="158"/>
      <c r="B393" s="44" t="s">
        <v>118</v>
      </c>
      <c r="C393" s="49"/>
      <c r="D393" s="160"/>
      <c r="E393" s="160"/>
      <c r="F393" s="34">
        <f>F391</f>
        <v>7500</v>
      </c>
      <c r="G393" s="160"/>
      <c r="H393" s="160"/>
      <c r="I393" s="160"/>
      <c r="J393" s="160"/>
      <c r="K393" s="160"/>
      <c r="L393" s="49"/>
      <c r="M393" s="160"/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34"/>
      <c r="Y393" s="143"/>
      <c r="Z393" s="143"/>
      <c r="AA393" s="143"/>
      <c r="AB393" s="143"/>
      <c r="AC393" s="143"/>
      <c r="AD393" s="143"/>
      <c r="AE393" s="143"/>
      <c r="AF393" s="143"/>
      <c r="AG393" s="143"/>
      <c r="AH393" s="143"/>
      <c r="AI393" s="143"/>
      <c r="AJ393" s="143"/>
      <c r="AK393" s="143"/>
      <c r="AL393" s="143"/>
    </row>
    <row r="394" spans="1:38" ht="23.25" x14ac:dyDescent="0.2">
      <c r="A394" s="158"/>
      <c r="B394" s="44" t="s">
        <v>119</v>
      </c>
      <c r="C394" s="49"/>
      <c r="D394" s="160"/>
      <c r="E394" s="160"/>
      <c r="F394" s="34"/>
      <c r="G394" s="160"/>
      <c r="H394" s="160"/>
      <c r="I394" s="160"/>
      <c r="J394" s="160"/>
      <c r="K394" s="160"/>
      <c r="L394" s="49">
        <f>L391</f>
        <v>169855.36501000001</v>
      </c>
      <c r="M394" s="160"/>
      <c r="N394" s="143"/>
      <c r="O394" s="143"/>
      <c r="P394" s="143"/>
      <c r="Q394" s="143"/>
      <c r="R394" s="143"/>
      <c r="S394" s="143"/>
      <c r="T394" s="143"/>
      <c r="U394" s="143"/>
      <c r="V394" s="143"/>
      <c r="W394" s="143"/>
      <c r="X394" s="34"/>
      <c r="Y394" s="143"/>
      <c r="Z394" s="143"/>
      <c r="AA394" s="143"/>
      <c r="AB394" s="143"/>
      <c r="AC394" s="143"/>
      <c r="AD394" s="143"/>
      <c r="AE394" s="143"/>
      <c r="AF394" s="143"/>
      <c r="AG394" s="143"/>
      <c r="AH394" s="143"/>
      <c r="AI394" s="143"/>
      <c r="AJ394" s="143"/>
      <c r="AK394" s="143"/>
      <c r="AL394" s="143"/>
    </row>
    <row r="395" spans="1:38" ht="221.25" customHeight="1" x14ac:dyDescent="0.2">
      <c r="A395" s="157" t="s">
        <v>230</v>
      </c>
      <c r="B395" s="44" t="s">
        <v>275</v>
      </c>
      <c r="C395" s="49"/>
      <c r="D395" s="146"/>
      <c r="E395" s="146"/>
      <c r="F395" s="34">
        <f>5000+2500</f>
        <v>7500</v>
      </c>
      <c r="G395" s="146"/>
      <c r="H395" s="146"/>
      <c r="I395" s="146"/>
      <c r="J395" s="146"/>
      <c r="K395" s="146"/>
      <c r="L395" s="49">
        <f>L397+L398</f>
        <v>238037.93893999999</v>
      </c>
      <c r="M395" s="146">
        <v>10.57</v>
      </c>
      <c r="N395" s="143"/>
      <c r="O395" s="143"/>
      <c r="P395" s="143"/>
      <c r="Q395" s="143"/>
      <c r="R395" s="143"/>
      <c r="S395" s="143"/>
      <c r="T395" s="143"/>
      <c r="U395" s="143"/>
      <c r="V395" s="143"/>
      <c r="W395" s="143"/>
      <c r="X395" s="34"/>
      <c r="Y395" s="143"/>
      <c r="Z395" s="143"/>
      <c r="AA395" s="143"/>
      <c r="AB395" s="143"/>
      <c r="AC395" s="143"/>
      <c r="AD395" s="143"/>
      <c r="AE395" s="143"/>
      <c r="AF395" s="143"/>
      <c r="AG395" s="143"/>
      <c r="AH395" s="143"/>
      <c r="AI395" s="143"/>
      <c r="AJ395" s="143"/>
      <c r="AK395" s="143"/>
      <c r="AL395" s="143"/>
    </row>
    <row r="396" spans="1:38" ht="23.25" x14ac:dyDescent="0.2">
      <c r="A396" s="140"/>
      <c r="B396" s="44" t="s">
        <v>117</v>
      </c>
      <c r="C396" s="49"/>
      <c r="D396" s="146"/>
      <c r="E396" s="146"/>
      <c r="F396" s="34"/>
      <c r="G396" s="146"/>
      <c r="H396" s="146"/>
      <c r="I396" s="146"/>
      <c r="J396" s="146"/>
      <c r="K396" s="146"/>
      <c r="L396" s="49"/>
      <c r="M396" s="146"/>
      <c r="N396" s="143"/>
      <c r="O396" s="143"/>
      <c r="P396" s="143"/>
      <c r="Q396" s="143"/>
      <c r="R396" s="143"/>
      <c r="S396" s="143"/>
      <c r="T396" s="143"/>
      <c r="U396" s="143"/>
      <c r="V396" s="143"/>
      <c r="W396" s="143"/>
      <c r="X396" s="34"/>
      <c r="Y396" s="143"/>
      <c r="Z396" s="143"/>
      <c r="AA396" s="143"/>
      <c r="AB396" s="143"/>
      <c r="AC396" s="143"/>
      <c r="AD396" s="143"/>
      <c r="AE396" s="143"/>
      <c r="AF396" s="143"/>
      <c r="AG396" s="143"/>
      <c r="AH396" s="143"/>
      <c r="AI396" s="143"/>
      <c r="AJ396" s="143"/>
      <c r="AK396" s="143"/>
      <c r="AL396" s="143"/>
    </row>
    <row r="397" spans="1:38" ht="23.25" x14ac:dyDescent="0.2">
      <c r="A397" s="140"/>
      <c r="B397" s="44" t="s">
        <v>118</v>
      </c>
      <c r="C397" s="49"/>
      <c r="D397" s="146"/>
      <c r="E397" s="146"/>
      <c r="F397" s="34">
        <f>F395</f>
        <v>7500</v>
      </c>
      <c r="G397" s="146"/>
      <c r="H397" s="146"/>
      <c r="I397" s="146"/>
      <c r="J397" s="146"/>
      <c r="K397" s="146"/>
      <c r="L397" s="49">
        <v>235564.01921</v>
      </c>
      <c r="M397" s="146"/>
      <c r="N397" s="143"/>
      <c r="O397" s="143"/>
      <c r="P397" s="143"/>
      <c r="Q397" s="143"/>
      <c r="R397" s="143"/>
      <c r="S397" s="143"/>
      <c r="T397" s="143"/>
      <c r="U397" s="143"/>
      <c r="V397" s="143"/>
      <c r="W397" s="143"/>
      <c r="X397" s="34"/>
      <c r="Y397" s="143"/>
      <c r="Z397" s="143"/>
      <c r="AA397" s="143"/>
      <c r="AB397" s="143"/>
      <c r="AC397" s="143"/>
      <c r="AD397" s="143"/>
      <c r="AE397" s="143"/>
      <c r="AF397" s="143"/>
      <c r="AG397" s="143"/>
      <c r="AH397" s="143"/>
      <c r="AI397" s="143"/>
      <c r="AJ397" s="143"/>
      <c r="AK397" s="143"/>
      <c r="AL397" s="143"/>
    </row>
    <row r="398" spans="1:38" ht="23.25" x14ac:dyDescent="0.2">
      <c r="A398" s="140"/>
      <c r="B398" s="44" t="s">
        <v>119</v>
      </c>
      <c r="C398" s="49"/>
      <c r="D398" s="146"/>
      <c r="E398" s="146"/>
      <c r="F398" s="34"/>
      <c r="G398" s="146"/>
      <c r="H398" s="146"/>
      <c r="I398" s="146"/>
      <c r="J398" s="146"/>
      <c r="K398" s="146"/>
      <c r="L398" s="49">
        <v>2473.9197300000001</v>
      </c>
      <c r="M398" s="146"/>
      <c r="N398" s="143"/>
      <c r="O398" s="143"/>
      <c r="P398" s="143"/>
      <c r="Q398" s="143"/>
      <c r="R398" s="143"/>
      <c r="S398" s="143"/>
      <c r="T398" s="143"/>
      <c r="U398" s="143"/>
      <c r="V398" s="143"/>
      <c r="W398" s="143"/>
      <c r="X398" s="34"/>
      <c r="Y398" s="143"/>
      <c r="Z398" s="143"/>
      <c r="AA398" s="143"/>
      <c r="AB398" s="143"/>
      <c r="AC398" s="143"/>
      <c r="AD398" s="143"/>
      <c r="AE398" s="143"/>
      <c r="AF398" s="143"/>
      <c r="AG398" s="143"/>
      <c r="AH398" s="143"/>
      <c r="AI398" s="143"/>
      <c r="AJ398" s="143"/>
      <c r="AK398" s="143"/>
      <c r="AL398" s="143"/>
    </row>
    <row r="399" spans="1:38" ht="52.5" customHeight="1" x14ac:dyDescent="0.2">
      <c r="A399" s="157" t="s">
        <v>231</v>
      </c>
      <c r="B399" s="44" t="s">
        <v>208</v>
      </c>
      <c r="C399" s="49">
        <f>20000+16730.29907+0.0005</f>
        <v>36730.299570000003</v>
      </c>
      <c r="D399" s="143"/>
      <c r="E399" s="143"/>
      <c r="F399" s="34"/>
      <c r="G399" s="143"/>
      <c r="H399" s="143"/>
      <c r="I399" s="72">
        <f>I401+I402</f>
        <v>300794.24161999999</v>
      </c>
      <c r="J399" s="50">
        <v>15.2</v>
      </c>
      <c r="K399" s="143"/>
      <c r="L399" s="34"/>
      <c r="M399" s="143"/>
      <c r="N399" s="143"/>
      <c r="O399" s="143"/>
      <c r="P399" s="143"/>
      <c r="Q399" s="143"/>
      <c r="R399" s="143"/>
      <c r="S399" s="143"/>
      <c r="T399" s="143"/>
      <c r="U399" s="143"/>
      <c r="V399" s="143"/>
      <c r="W399" s="143"/>
      <c r="X399" s="34"/>
      <c r="Y399" s="143"/>
      <c r="Z399" s="143"/>
      <c r="AA399" s="143"/>
      <c r="AB399" s="143"/>
      <c r="AC399" s="143"/>
      <c r="AD399" s="143"/>
      <c r="AE399" s="143"/>
      <c r="AF399" s="143"/>
      <c r="AG399" s="143"/>
      <c r="AH399" s="143"/>
      <c r="AI399" s="143"/>
      <c r="AJ399" s="143"/>
      <c r="AK399" s="143"/>
      <c r="AL399" s="143"/>
    </row>
    <row r="400" spans="1:38" ht="23.25" x14ac:dyDescent="0.2">
      <c r="A400" s="140"/>
      <c r="B400" s="48" t="s">
        <v>117</v>
      </c>
      <c r="C400" s="49"/>
      <c r="D400" s="143"/>
      <c r="E400" s="143"/>
      <c r="F400" s="34"/>
      <c r="G400" s="143"/>
      <c r="H400" s="143"/>
      <c r="I400" s="72"/>
      <c r="J400" s="143"/>
      <c r="K400" s="143"/>
      <c r="L400" s="34"/>
      <c r="M400" s="143"/>
      <c r="N400" s="143"/>
      <c r="O400" s="143"/>
      <c r="P400" s="143"/>
      <c r="Q400" s="143"/>
      <c r="R400" s="143"/>
      <c r="S400" s="143"/>
      <c r="T400" s="143"/>
      <c r="U400" s="143"/>
      <c r="V400" s="143"/>
      <c r="W400" s="143"/>
      <c r="X400" s="34"/>
      <c r="Y400" s="143"/>
      <c r="Z400" s="143"/>
      <c r="AA400" s="143"/>
      <c r="AB400" s="143"/>
      <c r="AC400" s="143"/>
      <c r="AD400" s="143"/>
      <c r="AE400" s="143"/>
      <c r="AF400" s="143"/>
      <c r="AG400" s="143"/>
      <c r="AH400" s="143"/>
      <c r="AI400" s="143"/>
      <c r="AJ400" s="143"/>
      <c r="AK400" s="143"/>
      <c r="AL400" s="143"/>
    </row>
    <row r="401" spans="1:38" ht="23.25" x14ac:dyDescent="0.2">
      <c r="A401" s="140"/>
      <c r="B401" s="48" t="s">
        <v>118</v>
      </c>
      <c r="C401" s="49">
        <f>C399</f>
        <v>36730.299570000003</v>
      </c>
      <c r="D401" s="143"/>
      <c r="E401" s="143"/>
      <c r="F401" s="34"/>
      <c r="G401" s="143"/>
      <c r="H401" s="143"/>
      <c r="I401" s="23">
        <v>292000</v>
      </c>
      <c r="J401" s="143"/>
      <c r="K401" s="143"/>
      <c r="L401" s="34"/>
      <c r="M401" s="143"/>
      <c r="N401" s="143"/>
      <c r="O401" s="143"/>
      <c r="P401" s="143"/>
      <c r="Q401" s="143"/>
      <c r="R401" s="143"/>
      <c r="S401" s="143"/>
      <c r="T401" s="143"/>
      <c r="U401" s="143"/>
      <c r="V401" s="143"/>
      <c r="W401" s="143"/>
      <c r="X401" s="34"/>
      <c r="Y401" s="143"/>
      <c r="Z401" s="143"/>
      <c r="AA401" s="143"/>
      <c r="AB401" s="143"/>
      <c r="AC401" s="143"/>
      <c r="AD401" s="143"/>
      <c r="AE401" s="143"/>
      <c r="AF401" s="143"/>
      <c r="AG401" s="143"/>
      <c r="AH401" s="143"/>
      <c r="AI401" s="143"/>
      <c r="AJ401" s="143"/>
      <c r="AK401" s="143"/>
      <c r="AL401" s="143"/>
    </row>
    <row r="402" spans="1:38" ht="23.25" x14ac:dyDescent="0.2">
      <c r="A402" s="144"/>
      <c r="B402" s="25" t="s">
        <v>119</v>
      </c>
      <c r="C402" s="49"/>
      <c r="D402" s="143"/>
      <c r="E402" s="143"/>
      <c r="F402" s="34"/>
      <c r="G402" s="143"/>
      <c r="H402" s="143"/>
      <c r="I402" s="49">
        <v>8794.2416200000007</v>
      </c>
      <c r="J402" s="143"/>
      <c r="K402" s="143"/>
      <c r="L402" s="34"/>
      <c r="M402" s="143"/>
      <c r="N402" s="143"/>
      <c r="O402" s="143"/>
      <c r="P402" s="143"/>
      <c r="Q402" s="143"/>
      <c r="R402" s="143"/>
      <c r="S402" s="143"/>
      <c r="T402" s="143"/>
      <c r="U402" s="143"/>
      <c r="V402" s="143"/>
      <c r="W402" s="143"/>
      <c r="X402" s="34"/>
      <c r="Y402" s="143"/>
      <c r="Z402" s="143"/>
      <c r="AA402" s="143"/>
      <c r="AB402" s="143"/>
      <c r="AC402" s="143"/>
      <c r="AD402" s="143"/>
      <c r="AE402" s="143"/>
      <c r="AF402" s="143"/>
      <c r="AG402" s="143"/>
      <c r="AH402" s="143"/>
      <c r="AI402" s="143"/>
      <c r="AJ402" s="143"/>
      <c r="AK402" s="143"/>
      <c r="AL402" s="143"/>
    </row>
    <row r="403" spans="1:38" ht="23.25" x14ac:dyDescent="0.2">
      <c r="A403" s="144"/>
      <c r="B403" s="25" t="s">
        <v>90</v>
      </c>
      <c r="C403" s="67">
        <f>C385+C388+C399</f>
        <v>46625.005430000005</v>
      </c>
      <c r="D403" s="59">
        <f>D385+D388</f>
        <v>0</v>
      </c>
      <c r="E403" s="59">
        <f>E385+E388</f>
        <v>0</v>
      </c>
      <c r="F403" s="67">
        <f>F385+F388+F391+F395</f>
        <v>76946.537519999998</v>
      </c>
      <c r="G403" s="59">
        <f t="shared" ref="G403:AL403" si="28">G385+G388</f>
        <v>10</v>
      </c>
      <c r="H403" s="59">
        <f t="shared" si="28"/>
        <v>0</v>
      </c>
      <c r="I403" s="67">
        <f>I399</f>
        <v>300794.24161999999</v>
      </c>
      <c r="J403" s="69">
        <f>J399</f>
        <v>15.2</v>
      </c>
      <c r="K403" s="59">
        <f t="shared" si="28"/>
        <v>0</v>
      </c>
      <c r="L403" s="67">
        <f>L395+L391</f>
        <v>407893.30394999997</v>
      </c>
      <c r="M403" s="104">
        <f>M391+M395</f>
        <v>20.67</v>
      </c>
      <c r="N403" s="59">
        <f t="shared" si="28"/>
        <v>0</v>
      </c>
      <c r="O403" s="59">
        <f t="shared" si="28"/>
        <v>0</v>
      </c>
      <c r="P403" s="59">
        <f t="shared" si="28"/>
        <v>0</v>
      </c>
      <c r="Q403" s="59">
        <f t="shared" si="28"/>
        <v>0</v>
      </c>
      <c r="R403" s="59">
        <f t="shared" si="28"/>
        <v>0</v>
      </c>
      <c r="S403" s="59">
        <f t="shared" si="28"/>
        <v>0</v>
      </c>
      <c r="T403" s="59">
        <f t="shared" si="28"/>
        <v>0</v>
      </c>
      <c r="U403" s="59">
        <f t="shared" si="28"/>
        <v>0</v>
      </c>
      <c r="V403" s="59">
        <f t="shared" si="28"/>
        <v>0</v>
      </c>
      <c r="W403" s="59">
        <f t="shared" si="28"/>
        <v>0</v>
      </c>
      <c r="X403" s="59">
        <f t="shared" si="28"/>
        <v>0</v>
      </c>
      <c r="Y403" s="59">
        <f t="shared" si="28"/>
        <v>0</v>
      </c>
      <c r="Z403" s="59">
        <f t="shared" si="28"/>
        <v>0</v>
      </c>
      <c r="AA403" s="59">
        <f t="shared" si="28"/>
        <v>0</v>
      </c>
      <c r="AB403" s="59">
        <f t="shared" si="28"/>
        <v>0</v>
      </c>
      <c r="AC403" s="59">
        <f t="shared" si="28"/>
        <v>0</v>
      </c>
      <c r="AD403" s="59">
        <f t="shared" si="28"/>
        <v>0</v>
      </c>
      <c r="AE403" s="59">
        <f t="shared" si="28"/>
        <v>0</v>
      </c>
      <c r="AF403" s="59">
        <f t="shared" si="28"/>
        <v>0</v>
      </c>
      <c r="AG403" s="59">
        <f t="shared" si="28"/>
        <v>0</v>
      </c>
      <c r="AH403" s="59">
        <f t="shared" si="28"/>
        <v>0</v>
      </c>
      <c r="AI403" s="59">
        <f t="shared" si="28"/>
        <v>0</v>
      </c>
      <c r="AJ403" s="59">
        <f t="shared" si="28"/>
        <v>0</v>
      </c>
      <c r="AK403" s="59">
        <f t="shared" si="28"/>
        <v>0</v>
      </c>
      <c r="AL403" s="59">
        <f t="shared" si="28"/>
        <v>0</v>
      </c>
    </row>
    <row r="404" spans="1:38" ht="23.25" x14ac:dyDescent="0.2">
      <c r="A404" s="43" t="s">
        <v>192</v>
      </c>
      <c r="B404" s="184" t="s">
        <v>16</v>
      </c>
      <c r="C404" s="185"/>
      <c r="D404" s="185"/>
      <c r="E404" s="185"/>
      <c r="F404" s="185"/>
      <c r="G404" s="185"/>
      <c r="H404" s="185"/>
      <c r="I404" s="185"/>
      <c r="J404" s="185"/>
      <c r="K404" s="185"/>
      <c r="L404" s="185"/>
      <c r="M404" s="185"/>
      <c r="N404" s="185"/>
      <c r="O404" s="185"/>
      <c r="P404" s="185"/>
      <c r="Q404" s="185"/>
      <c r="R404" s="185"/>
      <c r="S404" s="185"/>
      <c r="T404" s="185"/>
      <c r="U404" s="185"/>
      <c r="V404" s="185"/>
      <c r="W404" s="185"/>
      <c r="X404" s="185"/>
      <c r="Y404" s="185"/>
      <c r="Z404" s="185"/>
      <c r="AA404" s="185"/>
      <c r="AB404" s="185"/>
      <c r="AC404" s="185"/>
      <c r="AD404" s="185"/>
      <c r="AE404" s="185"/>
      <c r="AF404" s="185"/>
      <c r="AG404" s="185"/>
      <c r="AH404" s="185"/>
      <c r="AI404" s="185"/>
      <c r="AJ404" s="185"/>
      <c r="AK404" s="185"/>
      <c r="AL404" s="186"/>
    </row>
    <row r="405" spans="1:38" ht="91.5" customHeight="1" x14ac:dyDescent="0.2">
      <c r="A405" s="181" t="s">
        <v>193</v>
      </c>
      <c r="B405" s="64" t="s">
        <v>254</v>
      </c>
      <c r="C405" s="143"/>
      <c r="D405" s="143"/>
      <c r="E405" s="143"/>
      <c r="F405" s="49">
        <v>37070.720970000002</v>
      </c>
      <c r="G405" s="143">
        <v>5.2</v>
      </c>
      <c r="H405" s="145"/>
      <c r="I405" s="23"/>
      <c r="J405" s="143"/>
      <c r="K405" s="143"/>
      <c r="L405" s="34"/>
      <c r="M405" s="143"/>
      <c r="N405" s="143"/>
      <c r="O405" s="143"/>
      <c r="P405" s="143"/>
      <c r="Q405" s="143"/>
      <c r="R405" s="34"/>
      <c r="S405" s="143"/>
      <c r="T405" s="143"/>
      <c r="U405" s="143"/>
      <c r="V405" s="143"/>
      <c r="W405" s="143"/>
      <c r="X405" s="34"/>
      <c r="Y405" s="143"/>
      <c r="Z405" s="143"/>
      <c r="AA405" s="143"/>
      <c r="AB405" s="143"/>
      <c r="AC405" s="143"/>
      <c r="AD405" s="143"/>
      <c r="AE405" s="143"/>
      <c r="AF405" s="143"/>
      <c r="AG405" s="143"/>
      <c r="AH405" s="143"/>
      <c r="AI405" s="143"/>
      <c r="AJ405" s="143"/>
      <c r="AK405" s="143"/>
      <c r="AL405" s="143"/>
    </row>
    <row r="406" spans="1:38" ht="23.25" x14ac:dyDescent="0.2">
      <c r="A406" s="182"/>
      <c r="B406" s="25" t="s">
        <v>117</v>
      </c>
      <c r="C406" s="143"/>
      <c r="D406" s="143"/>
      <c r="E406" s="143"/>
      <c r="F406" s="49"/>
      <c r="G406" s="143"/>
      <c r="H406" s="142"/>
      <c r="I406" s="23"/>
      <c r="J406" s="143"/>
      <c r="K406" s="143"/>
      <c r="L406" s="34"/>
      <c r="M406" s="143"/>
      <c r="N406" s="143"/>
      <c r="O406" s="143"/>
      <c r="P406" s="143"/>
      <c r="Q406" s="143"/>
      <c r="R406" s="34"/>
      <c r="S406" s="143"/>
      <c r="T406" s="143"/>
      <c r="U406" s="143"/>
      <c r="V406" s="143"/>
      <c r="W406" s="143"/>
      <c r="X406" s="34"/>
      <c r="Y406" s="143"/>
      <c r="Z406" s="143"/>
      <c r="AA406" s="143"/>
      <c r="AB406" s="143"/>
      <c r="AC406" s="143"/>
      <c r="AD406" s="143"/>
      <c r="AE406" s="143"/>
      <c r="AF406" s="143"/>
      <c r="AG406" s="143"/>
      <c r="AH406" s="143"/>
      <c r="AI406" s="143"/>
      <c r="AJ406" s="143"/>
      <c r="AK406" s="143"/>
      <c r="AL406" s="143"/>
    </row>
    <row r="407" spans="1:38" ht="23.25" x14ac:dyDescent="0.2">
      <c r="A407" s="183"/>
      <c r="B407" s="25" t="s">
        <v>118</v>
      </c>
      <c r="C407" s="143"/>
      <c r="D407" s="143"/>
      <c r="E407" s="143"/>
      <c r="F407" s="49">
        <f>F405</f>
        <v>37070.720970000002</v>
      </c>
      <c r="G407" s="143"/>
      <c r="H407" s="142"/>
      <c r="I407" s="23"/>
      <c r="J407" s="143"/>
      <c r="K407" s="143"/>
      <c r="L407" s="34"/>
      <c r="M407" s="143"/>
      <c r="N407" s="143"/>
      <c r="O407" s="143"/>
      <c r="P407" s="143"/>
      <c r="Q407" s="143"/>
      <c r="R407" s="34"/>
      <c r="S407" s="143"/>
      <c r="T407" s="143"/>
      <c r="U407" s="143"/>
      <c r="V407" s="143"/>
      <c r="W407" s="143"/>
      <c r="X407" s="34"/>
      <c r="Y407" s="143"/>
      <c r="Z407" s="143"/>
      <c r="AA407" s="143"/>
      <c r="AB407" s="143"/>
      <c r="AC407" s="143"/>
      <c r="AD407" s="143"/>
      <c r="AE407" s="143"/>
      <c r="AF407" s="143"/>
      <c r="AG407" s="143"/>
      <c r="AH407" s="143"/>
      <c r="AI407" s="143"/>
      <c r="AJ407" s="143"/>
      <c r="AK407" s="143"/>
      <c r="AL407" s="143"/>
    </row>
    <row r="408" spans="1:38" ht="93.75" customHeight="1" x14ac:dyDescent="0.2">
      <c r="A408" s="157" t="s">
        <v>194</v>
      </c>
      <c r="B408" s="65" t="s">
        <v>320</v>
      </c>
      <c r="C408" s="143"/>
      <c r="D408" s="143"/>
      <c r="E408" s="143"/>
      <c r="F408" s="49">
        <f>2672.21802+2085.11874</f>
        <v>4757.3367600000001</v>
      </c>
      <c r="G408" s="143"/>
      <c r="H408" s="145"/>
      <c r="I408" s="23"/>
      <c r="J408" s="143"/>
      <c r="K408" s="143"/>
      <c r="L408" s="49">
        <v>38289.962549999997</v>
      </c>
      <c r="M408" s="143">
        <v>3</v>
      </c>
      <c r="N408" s="143"/>
      <c r="O408" s="143"/>
      <c r="P408" s="143"/>
      <c r="Q408" s="143"/>
      <c r="R408" s="34"/>
      <c r="S408" s="143"/>
      <c r="T408" s="143"/>
      <c r="U408" s="143"/>
      <c r="V408" s="143"/>
      <c r="W408" s="143"/>
      <c r="X408" s="34"/>
      <c r="Y408" s="143"/>
      <c r="Z408" s="143"/>
      <c r="AA408" s="143"/>
      <c r="AB408" s="143"/>
      <c r="AC408" s="143"/>
      <c r="AD408" s="143"/>
      <c r="AE408" s="143"/>
      <c r="AF408" s="143"/>
      <c r="AG408" s="143"/>
      <c r="AH408" s="143"/>
      <c r="AI408" s="143"/>
      <c r="AJ408" s="143"/>
      <c r="AK408" s="143"/>
      <c r="AL408" s="143"/>
    </row>
    <row r="409" spans="1:38" ht="23.25" x14ac:dyDescent="0.2">
      <c r="A409" s="140"/>
      <c r="B409" s="44" t="s">
        <v>117</v>
      </c>
      <c r="C409" s="143"/>
      <c r="D409" s="143"/>
      <c r="E409" s="143"/>
      <c r="F409" s="49"/>
      <c r="G409" s="143"/>
      <c r="H409" s="145"/>
      <c r="I409" s="23"/>
      <c r="J409" s="143"/>
      <c r="K409" s="143"/>
      <c r="L409" s="49"/>
      <c r="M409" s="143"/>
      <c r="N409" s="143"/>
      <c r="O409" s="143"/>
      <c r="P409" s="143"/>
      <c r="Q409" s="143"/>
      <c r="R409" s="34"/>
      <c r="S409" s="143"/>
      <c r="T409" s="143"/>
      <c r="U409" s="143"/>
      <c r="V409" s="143"/>
      <c r="W409" s="143"/>
      <c r="X409" s="34"/>
      <c r="Y409" s="143"/>
      <c r="Z409" s="143"/>
      <c r="AA409" s="143"/>
      <c r="AB409" s="143"/>
      <c r="AC409" s="143"/>
      <c r="AD409" s="143"/>
      <c r="AE409" s="143"/>
      <c r="AF409" s="143"/>
      <c r="AG409" s="143"/>
      <c r="AH409" s="143"/>
      <c r="AI409" s="143"/>
      <c r="AJ409" s="143"/>
      <c r="AK409" s="143"/>
      <c r="AL409" s="143"/>
    </row>
    <row r="410" spans="1:38" ht="23.25" x14ac:dyDescent="0.2">
      <c r="A410" s="140"/>
      <c r="B410" s="44" t="s">
        <v>118</v>
      </c>
      <c r="C410" s="143"/>
      <c r="D410" s="143"/>
      <c r="E410" s="143"/>
      <c r="F410" s="49">
        <f>F408</f>
        <v>4757.3367600000001</v>
      </c>
      <c r="G410" s="143"/>
      <c r="H410" s="145"/>
      <c r="I410" s="23"/>
      <c r="J410" s="143"/>
      <c r="K410" s="143"/>
      <c r="L410" s="49"/>
      <c r="M410" s="143"/>
      <c r="N410" s="143"/>
      <c r="O410" s="143"/>
      <c r="P410" s="143"/>
      <c r="Q410" s="143"/>
      <c r="R410" s="34"/>
      <c r="S410" s="143"/>
      <c r="T410" s="143"/>
      <c r="U410" s="143"/>
      <c r="V410" s="143"/>
      <c r="W410" s="143"/>
      <c r="X410" s="34"/>
      <c r="Y410" s="143"/>
      <c r="Z410" s="143"/>
      <c r="AA410" s="143"/>
      <c r="AB410" s="143"/>
      <c r="AC410" s="143"/>
      <c r="AD410" s="143"/>
      <c r="AE410" s="143"/>
      <c r="AF410" s="143"/>
      <c r="AG410" s="143"/>
      <c r="AH410" s="143"/>
      <c r="AI410" s="143"/>
      <c r="AJ410" s="143"/>
      <c r="AK410" s="143"/>
      <c r="AL410" s="143"/>
    </row>
    <row r="411" spans="1:38" ht="23.25" x14ac:dyDescent="0.2">
      <c r="A411" s="144"/>
      <c r="B411" s="44" t="s">
        <v>119</v>
      </c>
      <c r="C411" s="143"/>
      <c r="D411" s="143"/>
      <c r="E411" s="143"/>
      <c r="F411" s="49"/>
      <c r="G411" s="143"/>
      <c r="H411" s="143"/>
      <c r="I411" s="34"/>
      <c r="J411" s="143"/>
      <c r="K411" s="143"/>
      <c r="L411" s="49">
        <f>L408</f>
        <v>38289.962549999997</v>
      </c>
      <c r="M411" s="143"/>
      <c r="N411" s="143"/>
      <c r="O411" s="143"/>
      <c r="P411" s="143"/>
      <c r="Q411" s="143"/>
      <c r="R411" s="34"/>
      <c r="S411" s="143"/>
      <c r="T411" s="143"/>
      <c r="U411" s="143"/>
      <c r="V411" s="143"/>
      <c r="W411" s="143"/>
      <c r="X411" s="34"/>
      <c r="Y411" s="143"/>
      <c r="Z411" s="143"/>
      <c r="AA411" s="143"/>
      <c r="AB411" s="143"/>
      <c r="AC411" s="143"/>
      <c r="AD411" s="143"/>
      <c r="AE411" s="143"/>
      <c r="AF411" s="143"/>
      <c r="AG411" s="143"/>
      <c r="AH411" s="143"/>
      <c r="AI411" s="143"/>
      <c r="AJ411" s="143"/>
      <c r="AK411" s="143"/>
      <c r="AL411" s="143"/>
    </row>
    <row r="412" spans="1:38" ht="75.75" customHeight="1" x14ac:dyDescent="0.2">
      <c r="A412" s="158" t="s">
        <v>305</v>
      </c>
      <c r="B412" s="44" t="s">
        <v>255</v>
      </c>
      <c r="C412" s="143"/>
      <c r="D412" s="143"/>
      <c r="E412" s="143"/>
      <c r="F412" s="49"/>
      <c r="G412" s="143"/>
      <c r="H412" s="143"/>
      <c r="I412" s="34"/>
      <c r="J412" s="143"/>
      <c r="K412" s="143"/>
      <c r="L412" s="45">
        <v>97657.260999999999</v>
      </c>
      <c r="M412" s="143">
        <v>12.596</v>
      </c>
      <c r="N412" s="143"/>
      <c r="O412" s="143"/>
      <c r="P412" s="143"/>
      <c r="Q412" s="143"/>
      <c r="R412" s="34"/>
      <c r="S412" s="143"/>
      <c r="T412" s="143"/>
      <c r="U412" s="143"/>
      <c r="V412" s="143"/>
      <c r="W412" s="143"/>
      <c r="X412" s="34"/>
      <c r="Y412" s="143"/>
      <c r="Z412" s="143"/>
      <c r="AA412" s="143"/>
      <c r="AB412" s="143"/>
      <c r="AC412" s="143"/>
      <c r="AD412" s="143"/>
      <c r="AE412" s="143"/>
      <c r="AF412" s="143"/>
      <c r="AG412" s="143"/>
      <c r="AH412" s="143"/>
      <c r="AI412" s="143"/>
      <c r="AJ412" s="143"/>
      <c r="AK412" s="143"/>
      <c r="AL412" s="143"/>
    </row>
    <row r="413" spans="1:38" ht="23.25" x14ac:dyDescent="0.2">
      <c r="A413" s="140"/>
      <c r="B413" s="48" t="s">
        <v>117</v>
      </c>
      <c r="C413" s="143"/>
      <c r="D413" s="143"/>
      <c r="E413" s="143"/>
      <c r="F413" s="49"/>
      <c r="G413" s="143"/>
      <c r="H413" s="143"/>
      <c r="I413" s="34"/>
      <c r="J413" s="143"/>
      <c r="K413" s="143"/>
      <c r="L413" s="45"/>
      <c r="M413" s="143"/>
      <c r="N413" s="143"/>
      <c r="O413" s="143"/>
      <c r="P413" s="143"/>
      <c r="Q413" s="143"/>
      <c r="R413" s="34"/>
      <c r="S413" s="143"/>
      <c r="T413" s="143"/>
      <c r="U413" s="143"/>
      <c r="V413" s="143"/>
      <c r="W413" s="143"/>
      <c r="X413" s="34"/>
      <c r="Y413" s="143"/>
      <c r="Z413" s="143"/>
      <c r="AA413" s="143"/>
      <c r="AB413" s="143"/>
      <c r="AC413" s="143"/>
      <c r="AD413" s="143"/>
      <c r="AE413" s="143"/>
      <c r="AF413" s="143"/>
      <c r="AG413" s="143"/>
      <c r="AH413" s="143"/>
      <c r="AI413" s="143"/>
      <c r="AJ413" s="143"/>
      <c r="AK413" s="143"/>
      <c r="AL413" s="143"/>
    </row>
    <row r="414" spans="1:38" ht="23.25" x14ac:dyDescent="0.2">
      <c r="A414" s="144"/>
      <c r="B414" s="25" t="s">
        <v>119</v>
      </c>
      <c r="C414" s="143"/>
      <c r="D414" s="143"/>
      <c r="E414" s="143"/>
      <c r="F414" s="49"/>
      <c r="G414" s="143"/>
      <c r="H414" s="143"/>
      <c r="I414" s="34"/>
      <c r="J414" s="143"/>
      <c r="K414" s="143"/>
      <c r="L414" s="45">
        <f>L412</f>
        <v>97657.260999999999</v>
      </c>
      <c r="M414" s="143"/>
      <c r="N414" s="143"/>
      <c r="O414" s="143"/>
      <c r="P414" s="143"/>
      <c r="Q414" s="143"/>
      <c r="R414" s="34"/>
      <c r="S414" s="143"/>
      <c r="T414" s="143"/>
      <c r="U414" s="143"/>
      <c r="V414" s="143"/>
      <c r="W414" s="143"/>
      <c r="X414" s="34"/>
      <c r="Y414" s="143"/>
      <c r="Z414" s="143"/>
      <c r="AA414" s="143"/>
      <c r="AB414" s="143"/>
      <c r="AC414" s="143"/>
      <c r="AD414" s="143"/>
      <c r="AE414" s="143"/>
      <c r="AF414" s="143"/>
      <c r="AG414" s="143"/>
      <c r="AH414" s="143"/>
      <c r="AI414" s="143"/>
      <c r="AJ414" s="143"/>
      <c r="AK414" s="143"/>
      <c r="AL414" s="143"/>
    </row>
    <row r="415" spans="1:38" ht="23.25" x14ac:dyDescent="0.2">
      <c r="A415" s="144"/>
      <c r="B415" s="25" t="s">
        <v>90</v>
      </c>
      <c r="C415" s="58">
        <f>C405</f>
        <v>0</v>
      </c>
      <c r="D415" s="58">
        <f t="shared" ref="D415:AL415" si="29">D405</f>
        <v>0</v>
      </c>
      <c r="E415" s="58">
        <f t="shared" si="29"/>
        <v>0</v>
      </c>
      <c r="F415" s="67">
        <f>F405+F408</f>
        <v>41828.05773</v>
      </c>
      <c r="G415" s="57">
        <f t="shared" si="29"/>
        <v>5.2</v>
      </c>
      <c r="H415" s="58">
        <f t="shared" si="29"/>
        <v>0</v>
      </c>
      <c r="I415" s="58">
        <f t="shared" si="29"/>
        <v>0</v>
      </c>
      <c r="J415" s="58">
        <f t="shared" si="29"/>
        <v>0</v>
      </c>
      <c r="K415" s="58">
        <f t="shared" si="29"/>
        <v>0</v>
      </c>
      <c r="L415" s="67">
        <f>L408+L412</f>
        <v>135947.22355</v>
      </c>
      <c r="M415" s="66">
        <f>3+M412</f>
        <v>15.596</v>
      </c>
      <c r="N415" s="58">
        <f t="shared" si="29"/>
        <v>0</v>
      </c>
      <c r="O415" s="58">
        <f t="shared" si="29"/>
        <v>0</v>
      </c>
      <c r="P415" s="58">
        <f t="shared" si="29"/>
        <v>0</v>
      </c>
      <c r="Q415" s="58">
        <f t="shared" si="29"/>
        <v>0</v>
      </c>
      <c r="R415" s="58">
        <f t="shared" si="29"/>
        <v>0</v>
      </c>
      <c r="S415" s="58">
        <f t="shared" si="29"/>
        <v>0</v>
      </c>
      <c r="T415" s="58">
        <f t="shared" si="29"/>
        <v>0</v>
      </c>
      <c r="U415" s="58">
        <f t="shared" si="29"/>
        <v>0</v>
      </c>
      <c r="V415" s="58">
        <f t="shared" si="29"/>
        <v>0</v>
      </c>
      <c r="W415" s="58">
        <f t="shared" si="29"/>
        <v>0</v>
      </c>
      <c r="X415" s="58">
        <f t="shared" si="29"/>
        <v>0</v>
      </c>
      <c r="Y415" s="58">
        <f t="shared" si="29"/>
        <v>0</v>
      </c>
      <c r="Z415" s="58">
        <f t="shared" si="29"/>
        <v>0</v>
      </c>
      <c r="AA415" s="58">
        <f t="shared" si="29"/>
        <v>0</v>
      </c>
      <c r="AB415" s="58">
        <f t="shared" si="29"/>
        <v>0</v>
      </c>
      <c r="AC415" s="58">
        <f t="shared" si="29"/>
        <v>0</v>
      </c>
      <c r="AD415" s="58">
        <f t="shared" si="29"/>
        <v>0</v>
      </c>
      <c r="AE415" s="58">
        <f t="shared" si="29"/>
        <v>0</v>
      </c>
      <c r="AF415" s="58">
        <f t="shared" si="29"/>
        <v>0</v>
      </c>
      <c r="AG415" s="58">
        <f t="shared" si="29"/>
        <v>0</v>
      </c>
      <c r="AH415" s="58">
        <f t="shared" si="29"/>
        <v>0</v>
      </c>
      <c r="AI415" s="58">
        <f t="shared" si="29"/>
        <v>0</v>
      </c>
      <c r="AJ415" s="58">
        <f t="shared" si="29"/>
        <v>0</v>
      </c>
      <c r="AK415" s="58">
        <f t="shared" si="29"/>
        <v>0</v>
      </c>
      <c r="AL415" s="58">
        <f t="shared" si="29"/>
        <v>0</v>
      </c>
    </row>
    <row r="416" spans="1:38" ht="23.25" x14ac:dyDescent="0.2">
      <c r="A416" s="43" t="s">
        <v>195</v>
      </c>
      <c r="B416" s="184" t="s">
        <v>17</v>
      </c>
      <c r="C416" s="185"/>
      <c r="D416" s="185"/>
      <c r="E416" s="185"/>
      <c r="F416" s="185"/>
      <c r="G416" s="185"/>
      <c r="H416" s="185"/>
      <c r="I416" s="185"/>
      <c r="J416" s="185"/>
      <c r="K416" s="185"/>
      <c r="L416" s="185"/>
      <c r="M416" s="185"/>
      <c r="N416" s="185"/>
      <c r="O416" s="185"/>
      <c r="P416" s="185"/>
      <c r="Q416" s="185"/>
      <c r="R416" s="185"/>
      <c r="S416" s="185"/>
      <c r="T416" s="185"/>
      <c r="U416" s="185"/>
      <c r="V416" s="185"/>
      <c r="W416" s="185"/>
      <c r="X416" s="185"/>
      <c r="Y416" s="185"/>
      <c r="Z416" s="185"/>
      <c r="AA416" s="185"/>
      <c r="AB416" s="185"/>
      <c r="AC416" s="185"/>
      <c r="AD416" s="185"/>
      <c r="AE416" s="185"/>
      <c r="AF416" s="185"/>
      <c r="AG416" s="185"/>
      <c r="AH416" s="185"/>
      <c r="AI416" s="185"/>
      <c r="AJ416" s="185"/>
      <c r="AK416" s="185"/>
      <c r="AL416" s="186"/>
    </row>
    <row r="417" spans="1:38" ht="93" x14ac:dyDescent="0.2">
      <c r="A417" s="157" t="s">
        <v>196</v>
      </c>
      <c r="B417" s="25" t="s">
        <v>217</v>
      </c>
      <c r="C417" s="49">
        <v>9625.1259599999994</v>
      </c>
      <c r="D417" s="143">
        <v>0.4</v>
      </c>
      <c r="E417" s="143"/>
      <c r="F417" s="143"/>
      <c r="G417" s="143"/>
      <c r="H417" s="142"/>
      <c r="I417" s="145"/>
      <c r="J417" s="143"/>
      <c r="K417" s="143"/>
      <c r="L417" s="34"/>
      <c r="M417" s="143"/>
      <c r="N417" s="143"/>
      <c r="O417" s="34"/>
      <c r="P417" s="143"/>
      <c r="Q417" s="143"/>
      <c r="R417" s="34"/>
      <c r="S417" s="143"/>
      <c r="T417" s="143"/>
      <c r="U417" s="143"/>
      <c r="V417" s="143"/>
      <c r="W417" s="143"/>
      <c r="X417" s="34"/>
      <c r="Y417" s="143"/>
      <c r="Z417" s="143"/>
      <c r="AA417" s="143"/>
      <c r="AB417" s="143"/>
      <c r="AC417" s="143"/>
      <c r="AD417" s="143"/>
      <c r="AE417" s="143"/>
      <c r="AF417" s="143"/>
      <c r="AG417" s="143"/>
      <c r="AH417" s="143"/>
      <c r="AI417" s="143"/>
      <c r="AJ417" s="143"/>
      <c r="AK417" s="143"/>
      <c r="AL417" s="143"/>
    </row>
    <row r="418" spans="1:38" ht="23.25" x14ac:dyDescent="0.2">
      <c r="A418" s="140"/>
      <c r="B418" s="25" t="s">
        <v>117</v>
      </c>
      <c r="C418" s="49"/>
      <c r="D418" s="143"/>
      <c r="E418" s="143"/>
      <c r="F418" s="143"/>
      <c r="G418" s="143"/>
      <c r="H418" s="142"/>
      <c r="I418" s="145"/>
      <c r="J418" s="143"/>
      <c r="K418" s="143"/>
      <c r="L418" s="34"/>
      <c r="M418" s="143"/>
      <c r="N418" s="143"/>
      <c r="O418" s="34"/>
      <c r="P418" s="143"/>
      <c r="Q418" s="143"/>
      <c r="R418" s="34"/>
      <c r="S418" s="143"/>
      <c r="T418" s="143"/>
      <c r="U418" s="143"/>
      <c r="V418" s="143"/>
      <c r="W418" s="143"/>
      <c r="X418" s="34"/>
      <c r="Y418" s="143"/>
      <c r="Z418" s="143"/>
      <c r="AA418" s="143"/>
      <c r="AB418" s="143"/>
      <c r="AC418" s="143"/>
      <c r="AD418" s="143"/>
      <c r="AE418" s="143"/>
      <c r="AF418" s="143"/>
      <c r="AG418" s="143"/>
      <c r="AH418" s="143"/>
      <c r="AI418" s="143"/>
      <c r="AJ418" s="143"/>
      <c r="AK418" s="143"/>
      <c r="AL418" s="143"/>
    </row>
    <row r="419" spans="1:38" ht="23.25" x14ac:dyDescent="0.2">
      <c r="A419" s="144"/>
      <c r="B419" s="25" t="s">
        <v>118</v>
      </c>
      <c r="C419" s="49">
        <f>C417</f>
        <v>9625.1259599999994</v>
      </c>
      <c r="D419" s="143"/>
      <c r="E419" s="143"/>
      <c r="F419" s="143"/>
      <c r="G419" s="143"/>
      <c r="H419" s="142"/>
      <c r="I419" s="145"/>
      <c r="J419" s="143"/>
      <c r="K419" s="143"/>
      <c r="L419" s="34"/>
      <c r="M419" s="143"/>
      <c r="N419" s="143"/>
      <c r="O419" s="34"/>
      <c r="P419" s="143"/>
      <c r="Q419" s="143"/>
      <c r="R419" s="34"/>
      <c r="S419" s="143"/>
      <c r="T419" s="143"/>
      <c r="U419" s="143"/>
      <c r="V419" s="143"/>
      <c r="W419" s="143"/>
      <c r="X419" s="34"/>
      <c r="Y419" s="143"/>
      <c r="Z419" s="143"/>
      <c r="AA419" s="143"/>
      <c r="AB419" s="143"/>
      <c r="AC419" s="143"/>
      <c r="AD419" s="143"/>
      <c r="AE419" s="143"/>
      <c r="AF419" s="143"/>
      <c r="AG419" s="143"/>
      <c r="AH419" s="143"/>
      <c r="AI419" s="143"/>
      <c r="AJ419" s="143"/>
      <c r="AK419" s="143"/>
      <c r="AL419" s="143"/>
    </row>
    <row r="420" spans="1:38" ht="23.25" x14ac:dyDescent="0.2">
      <c r="A420" s="144"/>
      <c r="B420" s="25" t="s">
        <v>90</v>
      </c>
      <c r="C420" s="67">
        <f>C417</f>
        <v>9625.1259599999994</v>
      </c>
      <c r="D420" s="69">
        <f t="shared" ref="D420:AL420" si="30">D417</f>
        <v>0.4</v>
      </c>
      <c r="E420" s="59">
        <f t="shared" si="30"/>
        <v>0</v>
      </c>
      <c r="F420" s="59">
        <f t="shared" si="30"/>
        <v>0</v>
      </c>
      <c r="G420" s="59">
        <f t="shared" si="30"/>
        <v>0</v>
      </c>
      <c r="H420" s="59">
        <f t="shared" si="30"/>
        <v>0</v>
      </c>
      <c r="I420" s="59">
        <f t="shared" si="30"/>
        <v>0</v>
      </c>
      <c r="J420" s="59">
        <f t="shared" si="30"/>
        <v>0</v>
      </c>
      <c r="K420" s="59">
        <f t="shared" si="30"/>
        <v>0</v>
      </c>
      <c r="L420" s="59">
        <f t="shared" si="30"/>
        <v>0</v>
      </c>
      <c r="M420" s="59">
        <f t="shared" si="30"/>
        <v>0</v>
      </c>
      <c r="N420" s="59">
        <f t="shared" si="30"/>
        <v>0</v>
      </c>
      <c r="O420" s="59">
        <f t="shared" si="30"/>
        <v>0</v>
      </c>
      <c r="P420" s="59">
        <f t="shared" si="30"/>
        <v>0</v>
      </c>
      <c r="Q420" s="59">
        <f t="shared" si="30"/>
        <v>0</v>
      </c>
      <c r="R420" s="59">
        <f t="shared" si="30"/>
        <v>0</v>
      </c>
      <c r="S420" s="59">
        <f t="shared" si="30"/>
        <v>0</v>
      </c>
      <c r="T420" s="59">
        <f t="shared" si="30"/>
        <v>0</v>
      </c>
      <c r="U420" s="59">
        <f t="shared" si="30"/>
        <v>0</v>
      </c>
      <c r="V420" s="59">
        <f t="shared" si="30"/>
        <v>0</v>
      </c>
      <c r="W420" s="59">
        <f t="shared" si="30"/>
        <v>0</v>
      </c>
      <c r="X420" s="59">
        <f t="shared" si="30"/>
        <v>0</v>
      </c>
      <c r="Y420" s="59">
        <f t="shared" si="30"/>
        <v>0</v>
      </c>
      <c r="Z420" s="59">
        <f t="shared" si="30"/>
        <v>0</v>
      </c>
      <c r="AA420" s="59">
        <f t="shared" si="30"/>
        <v>0</v>
      </c>
      <c r="AB420" s="59">
        <f t="shared" si="30"/>
        <v>0</v>
      </c>
      <c r="AC420" s="59">
        <f t="shared" si="30"/>
        <v>0</v>
      </c>
      <c r="AD420" s="59">
        <f t="shared" si="30"/>
        <v>0</v>
      </c>
      <c r="AE420" s="59">
        <f t="shared" si="30"/>
        <v>0</v>
      </c>
      <c r="AF420" s="59">
        <f t="shared" si="30"/>
        <v>0</v>
      </c>
      <c r="AG420" s="59">
        <f t="shared" si="30"/>
        <v>0</v>
      </c>
      <c r="AH420" s="59">
        <f t="shared" si="30"/>
        <v>0</v>
      </c>
      <c r="AI420" s="59">
        <f t="shared" si="30"/>
        <v>0</v>
      </c>
      <c r="AJ420" s="59">
        <f t="shared" si="30"/>
        <v>0</v>
      </c>
      <c r="AK420" s="59">
        <f t="shared" si="30"/>
        <v>0</v>
      </c>
      <c r="AL420" s="59">
        <f t="shared" si="30"/>
        <v>0</v>
      </c>
    </row>
    <row r="421" spans="1:38" ht="23.25" x14ac:dyDescent="0.2">
      <c r="A421" s="43" t="s">
        <v>197</v>
      </c>
      <c r="B421" s="184" t="s">
        <v>18</v>
      </c>
      <c r="C421" s="185"/>
      <c r="D421" s="185"/>
      <c r="E421" s="185"/>
      <c r="F421" s="185"/>
      <c r="G421" s="185"/>
      <c r="H421" s="185"/>
      <c r="I421" s="185"/>
      <c r="J421" s="185"/>
      <c r="K421" s="185"/>
      <c r="L421" s="185"/>
      <c r="M421" s="185"/>
      <c r="N421" s="185"/>
      <c r="O421" s="185"/>
      <c r="P421" s="185"/>
      <c r="Q421" s="185"/>
      <c r="R421" s="185"/>
      <c r="S421" s="185"/>
      <c r="T421" s="185"/>
      <c r="U421" s="185"/>
      <c r="V421" s="185"/>
      <c r="W421" s="185"/>
      <c r="X421" s="185"/>
      <c r="Y421" s="185"/>
      <c r="Z421" s="185"/>
      <c r="AA421" s="185"/>
      <c r="AB421" s="185"/>
      <c r="AC421" s="185"/>
      <c r="AD421" s="185"/>
      <c r="AE421" s="185"/>
      <c r="AF421" s="185"/>
      <c r="AG421" s="185"/>
      <c r="AH421" s="185"/>
      <c r="AI421" s="185"/>
      <c r="AJ421" s="185"/>
      <c r="AK421" s="185"/>
      <c r="AL421" s="186"/>
    </row>
    <row r="422" spans="1:38" ht="96" customHeight="1" x14ac:dyDescent="0.2">
      <c r="A422" s="181" t="s">
        <v>198</v>
      </c>
      <c r="B422" s="64" t="s">
        <v>178</v>
      </c>
      <c r="C422" s="143"/>
      <c r="D422" s="143"/>
      <c r="E422" s="143"/>
      <c r="F422" s="49">
        <f>F424</f>
        <v>37053.050759999998</v>
      </c>
      <c r="G422" s="143">
        <v>4</v>
      </c>
      <c r="H422" s="143"/>
      <c r="I422" s="143"/>
      <c r="J422" s="47"/>
      <c r="K422" s="143"/>
      <c r="L422" s="34"/>
      <c r="M422" s="143"/>
      <c r="N422" s="143"/>
      <c r="O422" s="34"/>
      <c r="P422" s="143"/>
      <c r="Q422" s="143"/>
      <c r="R422" s="34"/>
      <c r="S422" s="143"/>
      <c r="T422" s="143"/>
      <c r="U422" s="143"/>
      <c r="V422" s="143"/>
      <c r="W422" s="143"/>
      <c r="X422" s="143"/>
      <c r="Y422" s="143"/>
      <c r="Z422" s="143"/>
      <c r="AA422" s="143"/>
      <c r="AB422" s="143"/>
      <c r="AC422" s="143"/>
      <c r="AD422" s="143"/>
      <c r="AE422" s="143"/>
      <c r="AF422" s="143"/>
      <c r="AG422" s="143"/>
      <c r="AH422" s="143"/>
      <c r="AI422" s="143"/>
      <c r="AJ422" s="143"/>
      <c r="AK422" s="143"/>
      <c r="AL422" s="143"/>
    </row>
    <row r="423" spans="1:38" ht="23.25" x14ac:dyDescent="0.2">
      <c r="A423" s="182"/>
      <c r="B423" s="48" t="s">
        <v>117</v>
      </c>
      <c r="C423" s="143"/>
      <c r="D423" s="143"/>
      <c r="E423" s="143"/>
      <c r="F423" s="49"/>
      <c r="G423" s="143"/>
      <c r="H423" s="143"/>
      <c r="I423" s="143"/>
      <c r="J423" s="47"/>
      <c r="K423" s="143"/>
      <c r="L423" s="34"/>
      <c r="M423" s="143"/>
      <c r="N423" s="143"/>
      <c r="O423" s="34"/>
      <c r="P423" s="143"/>
      <c r="Q423" s="143"/>
      <c r="R423" s="34"/>
      <c r="S423" s="143"/>
      <c r="T423" s="143"/>
      <c r="U423" s="143"/>
      <c r="V423" s="143"/>
      <c r="W423" s="143"/>
      <c r="X423" s="143"/>
      <c r="Y423" s="143"/>
      <c r="Z423" s="143"/>
      <c r="AA423" s="143"/>
      <c r="AB423" s="143"/>
      <c r="AC423" s="143"/>
      <c r="AD423" s="143"/>
      <c r="AE423" s="143"/>
      <c r="AF423" s="143"/>
      <c r="AG423" s="143"/>
      <c r="AH423" s="143"/>
      <c r="AI423" s="143"/>
      <c r="AJ423" s="143"/>
      <c r="AK423" s="143"/>
      <c r="AL423" s="143"/>
    </row>
    <row r="424" spans="1:38" ht="23.25" x14ac:dyDescent="0.2">
      <c r="A424" s="183"/>
      <c r="B424" s="48" t="s">
        <v>118</v>
      </c>
      <c r="C424" s="143"/>
      <c r="D424" s="143"/>
      <c r="E424" s="143"/>
      <c r="F424" s="49">
        <v>37053.050759999998</v>
      </c>
      <c r="G424" s="143"/>
      <c r="H424" s="143"/>
      <c r="I424" s="143"/>
      <c r="J424" s="47"/>
      <c r="K424" s="143"/>
      <c r="L424" s="34"/>
      <c r="M424" s="143"/>
      <c r="N424" s="143"/>
      <c r="O424" s="34"/>
      <c r="P424" s="143"/>
      <c r="Q424" s="143"/>
      <c r="R424" s="34"/>
      <c r="S424" s="143"/>
      <c r="T424" s="143"/>
      <c r="U424" s="143"/>
      <c r="V424" s="143"/>
      <c r="W424" s="143"/>
      <c r="X424" s="143"/>
      <c r="Y424" s="143"/>
      <c r="Z424" s="143"/>
      <c r="AA424" s="143"/>
      <c r="AB424" s="143"/>
      <c r="AC424" s="143"/>
      <c r="AD424" s="143"/>
      <c r="AE424" s="143"/>
      <c r="AF424" s="143"/>
      <c r="AG424" s="143"/>
      <c r="AH424" s="143"/>
      <c r="AI424" s="143"/>
      <c r="AJ424" s="143"/>
      <c r="AK424" s="143"/>
      <c r="AL424" s="143"/>
    </row>
    <row r="425" spans="1:38" ht="96" customHeight="1" x14ac:dyDescent="0.2">
      <c r="A425" s="157" t="s">
        <v>232</v>
      </c>
      <c r="B425" s="48" t="s">
        <v>332</v>
      </c>
      <c r="C425" s="143"/>
      <c r="D425" s="143"/>
      <c r="E425" s="143"/>
      <c r="F425" s="49">
        <v>12152.6348</v>
      </c>
      <c r="G425" s="143"/>
      <c r="H425" s="143"/>
      <c r="I425" s="143"/>
      <c r="J425" s="47"/>
      <c r="K425" s="143"/>
      <c r="L425" s="76">
        <f>L428</f>
        <v>45572.380499999999</v>
      </c>
      <c r="M425" s="143">
        <v>4.5</v>
      </c>
      <c r="N425" s="143"/>
      <c r="O425" s="34"/>
      <c r="P425" s="143"/>
      <c r="Q425" s="143"/>
      <c r="R425" s="34"/>
      <c r="S425" s="143"/>
      <c r="T425" s="143"/>
      <c r="U425" s="143"/>
      <c r="V425" s="143"/>
      <c r="W425" s="143"/>
      <c r="X425" s="143"/>
      <c r="Y425" s="143"/>
      <c r="Z425" s="143"/>
      <c r="AA425" s="143"/>
      <c r="AB425" s="143"/>
      <c r="AC425" s="143"/>
      <c r="AD425" s="143"/>
      <c r="AE425" s="143"/>
      <c r="AF425" s="143"/>
      <c r="AG425" s="143"/>
      <c r="AH425" s="143"/>
      <c r="AI425" s="143"/>
      <c r="AJ425" s="143"/>
      <c r="AK425" s="143"/>
      <c r="AL425" s="143"/>
    </row>
    <row r="426" spans="1:38" ht="23.25" x14ac:dyDescent="0.2">
      <c r="A426" s="140"/>
      <c r="B426" s="48" t="s">
        <v>117</v>
      </c>
      <c r="C426" s="143"/>
      <c r="D426" s="143"/>
      <c r="E426" s="143"/>
      <c r="F426" s="49"/>
      <c r="G426" s="143"/>
      <c r="H426" s="143"/>
      <c r="I426" s="143"/>
      <c r="J426" s="47"/>
      <c r="K426" s="143"/>
      <c r="L426" s="76"/>
      <c r="M426" s="143"/>
      <c r="N426" s="143"/>
      <c r="O426" s="34"/>
      <c r="P426" s="143"/>
      <c r="Q426" s="143"/>
      <c r="R426" s="34"/>
      <c r="S426" s="143"/>
      <c r="T426" s="143"/>
      <c r="U426" s="143"/>
      <c r="V426" s="143"/>
      <c r="W426" s="143"/>
      <c r="X426" s="143"/>
      <c r="Y426" s="143"/>
      <c r="Z426" s="143"/>
      <c r="AA426" s="143"/>
      <c r="AB426" s="143"/>
      <c r="AC426" s="143"/>
      <c r="AD426" s="143"/>
      <c r="AE426" s="143"/>
      <c r="AF426" s="143"/>
      <c r="AG426" s="143"/>
      <c r="AH426" s="143"/>
      <c r="AI426" s="143"/>
      <c r="AJ426" s="143"/>
      <c r="AK426" s="143"/>
      <c r="AL426" s="143"/>
    </row>
    <row r="427" spans="1:38" ht="23.25" x14ac:dyDescent="0.2">
      <c r="A427" s="140"/>
      <c r="B427" s="48" t="s">
        <v>118</v>
      </c>
      <c r="C427" s="143"/>
      <c r="D427" s="143"/>
      <c r="E427" s="143"/>
      <c r="F427" s="49">
        <f>F425</f>
        <v>12152.6348</v>
      </c>
      <c r="G427" s="143"/>
      <c r="H427" s="143"/>
      <c r="I427" s="143"/>
      <c r="J427" s="47"/>
      <c r="K427" s="143"/>
      <c r="L427" s="76"/>
      <c r="M427" s="143"/>
      <c r="N427" s="143"/>
      <c r="O427" s="34"/>
      <c r="P427" s="143"/>
      <c r="Q427" s="143"/>
      <c r="R427" s="34"/>
      <c r="S427" s="143"/>
      <c r="T427" s="143"/>
      <c r="U427" s="143"/>
      <c r="V427" s="143"/>
      <c r="W427" s="143"/>
      <c r="X427" s="143"/>
      <c r="Y427" s="143"/>
      <c r="Z427" s="143"/>
      <c r="AA427" s="143"/>
      <c r="AB427" s="143"/>
      <c r="AC427" s="143"/>
      <c r="AD427" s="143"/>
      <c r="AE427" s="143"/>
      <c r="AF427" s="143"/>
      <c r="AG427" s="143"/>
      <c r="AH427" s="143"/>
      <c r="AI427" s="143"/>
      <c r="AJ427" s="143"/>
      <c r="AK427" s="143"/>
      <c r="AL427" s="143"/>
    </row>
    <row r="428" spans="1:38" ht="23.25" x14ac:dyDescent="0.2">
      <c r="A428" s="140"/>
      <c r="B428" s="48" t="s">
        <v>119</v>
      </c>
      <c r="C428" s="143"/>
      <c r="D428" s="143"/>
      <c r="E428" s="143"/>
      <c r="F428" s="49"/>
      <c r="G428" s="143"/>
      <c r="H428" s="143"/>
      <c r="I428" s="143"/>
      <c r="J428" s="47"/>
      <c r="K428" s="143"/>
      <c r="L428" s="76">
        <v>45572.380499999999</v>
      </c>
      <c r="M428" s="143"/>
      <c r="N428" s="143"/>
      <c r="O428" s="34"/>
      <c r="P428" s="143"/>
      <c r="Q428" s="143"/>
      <c r="R428" s="34"/>
      <c r="S428" s="143"/>
      <c r="T428" s="143"/>
      <c r="U428" s="143"/>
      <c r="V428" s="143"/>
      <c r="W428" s="143"/>
      <c r="X428" s="143"/>
      <c r="Y428" s="143"/>
      <c r="Z428" s="143"/>
      <c r="AA428" s="143"/>
      <c r="AB428" s="143"/>
      <c r="AC428" s="143"/>
      <c r="AD428" s="143"/>
      <c r="AE428" s="143"/>
      <c r="AF428" s="143"/>
      <c r="AG428" s="143"/>
      <c r="AH428" s="143"/>
      <c r="AI428" s="143"/>
      <c r="AJ428" s="143"/>
      <c r="AK428" s="143"/>
      <c r="AL428" s="143"/>
    </row>
    <row r="429" spans="1:38" ht="116.25" x14ac:dyDescent="0.2">
      <c r="A429" s="178" t="s">
        <v>334</v>
      </c>
      <c r="B429" s="48" t="s">
        <v>218</v>
      </c>
      <c r="C429" s="143"/>
      <c r="D429" s="143"/>
      <c r="E429" s="143"/>
      <c r="F429" s="49">
        <f>F431+F432</f>
        <v>11607.293180000001</v>
      </c>
      <c r="G429" s="143"/>
      <c r="H429" s="143"/>
      <c r="I429" s="143"/>
      <c r="J429" s="47"/>
      <c r="K429" s="143"/>
      <c r="L429" s="49">
        <f>L432</f>
        <v>7046.8820100000003</v>
      </c>
      <c r="M429" s="143">
        <v>1.2929999999999999</v>
      </c>
      <c r="N429" s="143"/>
      <c r="O429" s="34"/>
      <c r="P429" s="143"/>
      <c r="Q429" s="143"/>
      <c r="R429" s="34"/>
      <c r="S429" s="143"/>
      <c r="T429" s="143"/>
      <c r="U429" s="143"/>
      <c r="V429" s="143"/>
      <c r="W429" s="143"/>
      <c r="X429" s="143"/>
      <c r="Y429" s="143"/>
      <c r="Z429" s="143"/>
      <c r="AA429" s="143"/>
      <c r="AB429" s="143"/>
      <c r="AC429" s="143"/>
      <c r="AD429" s="143"/>
      <c r="AE429" s="143"/>
      <c r="AF429" s="143"/>
      <c r="AG429" s="143"/>
      <c r="AH429" s="143"/>
      <c r="AI429" s="143"/>
      <c r="AJ429" s="143"/>
      <c r="AK429" s="143"/>
      <c r="AL429" s="143"/>
    </row>
    <row r="430" spans="1:38" ht="23.25" x14ac:dyDescent="0.2">
      <c r="A430" s="140"/>
      <c r="B430" s="25" t="s">
        <v>117</v>
      </c>
      <c r="C430" s="143"/>
      <c r="D430" s="143"/>
      <c r="E430" s="143"/>
      <c r="F430" s="49"/>
      <c r="G430" s="143"/>
      <c r="H430" s="143"/>
      <c r="I430" s="143"/>
      <c r="J430" s="47"/>
      <c r="K430" s="143"/>
      <c r="L430" s="49"/>
      <c r="M430" s="143"/>
      <c r="N430" s="143"/>
      <c r="O430" s="34"/>
      <c r="P430" s="143"/>
      <c r="Q430" s="143"/>
      <c r="R430" s="34"/>
      <c r="S430" s="143"/>
      <c r="T430" s="143"/>
      <c r="U430" s="143"/>
      <c r="V430" s="143"/>
      <c r="W430" s="143"/>
      <c r="X430" s="143"/>
      <c r="Y430" s="143"/>
      <c r="Z430" s="143"/>
      <c r="AA430" s="143"/>
      <c r="AB430" s="143"/>
      <c r="AC430" s="143"/>
      <c r="AD430" s="143"/>
      <c r="AE430" s="143"/>
      <c r="AF430" s="143"/>
      <c r="AG430" s="143"/>
      <c r="AH430" s="143"/>
      <c r="AI430" s="143"/>
      <c r="AJ430" s="143"/>
      <c r="AK430" s="143"/>
      <c r="AL430" s="143"/>
    </row>
    <row r="431" spans="1:38" ht="23.25" x14ac:dyDescent="0.2">
      <c r="A431" s="140"/>
      <c r="B431" s="25" t="s">
        <v>118</v>
      </c>
      <c r="C431" s="143"/>
      <c r="D431" s="143"/>
      <c r="E431" s="143"/>
      <c r="F431" s="49">
        <f>4414.88126+2500</f>
        <v>6914.8812600000001</v>
      </c>
      <c r="G431" s="143"/>
      <c r="H431" s="143"/>
      <c r="I431" s="143"/>
      <c r="J431" s="47"/>
      <c r="K431" s="143"/>
      <c r="L431" s="49"/>
      <c r="M431" s="143"/>
      <c r="N431" s="143"/>
      <c r="O431" s="34"/>
      <c r="P431" s="143"/>
      <c r="Q431" s="143"/>
      <c r="R431" s="34"/>
      <c r="S431" s="143"/>
      <c r="T431" s="143"/>
      <c r="U431" s="143"/>
      <c r="V431" s="143"/>
      <c r="W431" s="143"/>
      <c r="X431" s="143"/>
      <c r="Y431" s="143"/>
      <c r="Z431" s="143"/>
      <c r="AA431" s="143"/>
      <c r="AB431" s="143"/>
      <c r="AC431" s="143"/>
      <c r="AD431" s="143"/>
      <c r="AE431" s="143"/>
      <c r="AF431" s="143"/>
      <c r="AG431" s="143"/>
      <c r="AH431" s="143"/>
      <c r="AI431" s="143"/>
      <c r="AJ431" s="143"/>
      <c r="AK431" s="143"/>
      <c r="AL431" s="143"/>
    </row>
    <row r="432" spans="1:38" ht="23.25" x14ac:dyDescent="0.2">
      <c r="A432" s="144"/>
      <c r="B432" s="48" t="s">
        <v>119</v>
      </c>
      <c r="C432" s="143"/>
      <c r="D432" s="143"/>
      <c r="E432" s="143"/>
      <c r="F432" s="49">
        <v>4692.4119199999996</v>
      </c>
      <c r="G432" s="143"/>
      <c r="H432" s="143"/>
      <c r="I432" s="143"/>
      <c r="J432" s="47"/>
      <c r="K432" s="143"/>
      <c r="L432" s="49">
        <v>7046.8820100000003</v>
      </c>
      <c r="M432" s="143"/>
      <c r="N432" s="143"/>
      <c r="O432" s="34"/>
      <c r="P432" s="143"/>
      <c r="Q432" s="143"/>
      <c r="R432" s="34"/>
      <c r="S432" s="143"/>
      <c r="T432" s="143"/>
      <c r="U432" s="143"/>
      <c r="V432" s="143"/>
      <c r="W432" s="143"/>
      <c r="X432" s="143"/>
      <c r="Y432" s="143"/>
      <c r="Z432" s="143"/>
      <c r="AA432" s="143"/>
      <c r="AB432" s="143"/>
      <c r="AC432" s="143"/>
      <c r="AD432" s="143"/>
      <c r="AE432" s="143"/>
      <c r="AF432" s="143"/>
      <c r="AG432" s="143"/>
      <c r="AH432" s="143"/>
      <c r="AI432" s="143"/>
      <c r="AJ432" s="143"/>
      <c r="AK432" s="143"/>
      <c r="AL432" s="143"/>
    </row>
    <row r="433" spans="1:38" ht="23.25" x14ac:dyDescent="0.2">
      <c r="A433" s="144"/>
      <c r="B433" s="25" t="s">
        <v>90</v>
      </c>
      <c r="C433" s="58">
        <f>C422</f>
        <v>0</v>
      </c>
      <c r="D433" s="58">
        <f t="shared" ref="D433:AL433" si="31">D422</f>
        <v>0</v>
      </c>
      <c r="E433" s="58">
        <f t="shared" si="31"/>
        <v>0</v>
      </c>
      <c r="F433" s="67">
        <f>F422+F429+F425</f>
        <v>60812.978739999999</v>
      </c>
      <c r="G433" s="58">
        <f t="shared" si="31"/>
        <v>4</v>
      </c>
      <c r="H433" s="58">
        <f t="shared" si="31"/>
        <v>0</v>
      </c>
      <c r="I433" s="58">
        <f t="shared" si="31"/>
        <v>0</v>
      </c>
      <c r="J433" s="58">
        <f t="shared" si="31"/>
        <v>0</v>
      </c>
      <c r="K433" s="58">
        <f t="shared" si="31"/>
        <v>0</v>
      </c>
      <c r="L433" s="67">
        <f>L429+L425</f>
        <v>52619.26251</v>
      </c>
      <c r="M433" s="66">
        <f>M429+M425</f>
        <v>5.7930000000000001</v>
      </c>
      <c r="N433" s="58">
        <f t="shared" si="31"/>
        <v>0</v>
      </c>
      <c r="O433" s="58">
        <f t="shared" si="31"/>
        <v>0</v>
      </c>
      <c r="P433" s="58">
        <f t="shared" si="31"/>
        <v>0</v>
      </c>
      <c r="Q433" s="58">
        <f t="shared" si="31"/>
        <v>0</v>
      </c>
      <c r="R433" s="58">
        <f t="shared" si="31"/>
        <v>0</v>
      </c>
      <c r="S433" s="58">
        <f t="shared" si="31"/>
        <v>0</v>
      </c>
      <c r="T433" s="58">
        <f t="shared" si="31"/>
        <v>0</v>
      </c>
      <c r="U433" s="58">
        <f t="shared" si="31"/>
        <v>0</v>
      </c>
      <c r="V433" s="58">
        <f t="shared" si="31"/>
        <v>0</v>
      </c>
      <c r="W433" s="58">
        <f t="shared" si="31"/>
        <v>0</v>
      </c>
      <c r="X433" s="58">
        <f t="shared" si="31"/>
        <v>0</v>
      </c>
      <c r="Y433" s="58">
        <f t="shared" si="31"/>
        <v>0</v>
      </c>
      <c r="Z433" s="58">
        <f t="shared" si="31"/>
        <v>0</v>
      </c>
      <c r="AA433" s="58">
        <f t="shared" si="31"/>
        <v>0</v>
      </c>
      <c r="AB433" s="58">
        <f t="shared" si="31"/>
        <v>0</v>
      </c>
      <c r="AC433" s="58">
        <f t="shared" si="31"/>
        <v>0</v>
      </c>
      <c r="AD433" s="58">
        <f t="shared" si="31"/>
        <v>0</v>
      </c>
      <c r="AE433" s="58">
        <f t="shared" si="31"/>
        <v>0</v>
      </c>
      <c r="AF433" s="58">
        <f t="shared" si="31"/>
        <v>0</v>
      </c>
      <c r="AG433" s="58">
        <f t="shared" si="31"/>
        <v>0</v>
      </c>
      <c r="AH433" s="58">
        <f t="shared" si="31"/>
        <v>0</v>
      </c>
      <c r="AI433" s="58">
        <f t="shared" si="31"/>
        <v>0</v>
      </c>
      <c r="AJ433" s="58">
        <f t="shared" si="31"/>
        <v>0</v>
      </c>
      <c r="AK433" s="58">
        <f t="shared" si="31"/>
        <v>0</v>
      </c>
      <c r="AL433" s="58">
        <f t="shared" si="31"/>
        <v>0</v>
      </c>
    </row>
    <row r="434" spans="1:38" ht="23.25" x14ac:dyDescent="0.2">
      <c r="A434" s="43" t="s">
        <v>199</v>
      </c>
      <c r="B434" s="215" t="s">
        <v>122</v>
      </c>
      <c r="C434" s="216"/>
      <c r="D434" s="216"/>
      <c r="E434" s="216"/>
      <c r="F434" s="216"/>
      <c r="G434" s="216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7"/>
    </row>
    <row r="435" spans="1:38" ht="93" x14ac:dyDescent="0.2">
      <c r="A435" s="157" t="s">
        <v>200</v>
      </c>
      <c r="B435" s="64" t="s">
        <v>219</v>
      </c>
      <c r="C435" s="58"/>
      <c r="D435" s="58"/>
      <c r="E435" s="58"/>
      <c r="F435" s="49">
        <v>64756.03153</v>
      </c>
      <c r="G435" s="53">
        <v>5.01</v>
      </c>
      <c r="H435" s="55"/>
      <c r="I435" s="58"/>
      <c r="J435" s="58"/>
      <c r="K435" s="58"/>
      <c r="L435" s="59"/>
      <c r="M435" s="58"/>
      <c r="N435" s="58"/>
      <c r="O435" s="58"/>
      <c r="P435" s="58"/>
      <c r="Q435" s="58"/>
      <c r="R435" s="58"/>
      <c r="S435" s="57"/>
      <c r="T435" s="58"/>
      <c r="U435" s="58"/>
      <c r="V435" s="58"/>
      <c r="W435" s="58"/>
      <c r="X435" s="58"/>
      <c r="Y435" s="57"/>
      <c r="Z435" s="57"/>
      <c r="AA435" s="58"/>
      <c r="AB435" s="58"/>
      <c r="AC435" s="58"/>
      <c r="AD435" s="58"/>
      <c r="AE435" s="57"/>
      <c r="AF435" s="58"/>
      <c r="AG435" s="58"/>
      <c r="AH435" s="58"/>
      <c r="AI435" s="58"/>
      <c r="AJ435" s="58"/>
      <c r="AK435" s="57"/>
      <c r="AL435" s="57"/>
    </row>
    <row r="436" spans="1:38" ht="25.5" customHeight="1" x14ac:dyDescent="0.2">
      <c r="A436" s="86"/>
      <c r="B436" s="48" t="s">
        <v>117</v>
      </c>
      <c r="C436" s="58"/>
      <c r="D436" s="58"/>
      <c r="E436" s="58"/>
      <c r="F436" s="67"/>
      <c r="G436" s="58"/>
      <c r="H436" s="55"/>
      <c r="I436" s="58"/>
      <c r="J436" s="58"/>
      <c r="K436" s="58"/>
      <c r="L436" s="59"/>
      <c r="M436" s="58"/>
      <c r="N436" s="58"/>
      <c r="O436" s="58"/>
      <c r="P436" s="58"/>
      <c r="Q436" s="58"/>
      <c r="R436" s="58"/>
      <c r="S436" s="57"/>
      <c r="T436" s="58"/>
      <c r="U436" s="58"/>
      <c r="V436" s="58"/>
      <c r="W436" s="58"/>
      <c r="X436" s="58"/>
      <c r="Y436" s="57"/>
      <c r="Z436" s="57"/>
      <c r="AA436" s="58"/>
      <c r="AB436" s="58"/>
      <c r="AC436" s="58"/>
      <c r="AD436" s="58"/>
      <c r="AE436" s="57"/>
      <c r="AF436" s="58"/>
      <c r="AG436" s="58"/>
      <c r="AH436" s="58"/>
      <c r="AI436" s="58"/>
      <c r="AJ436" s="58"/>
      <c r="AK436" s="57"/>
      <c r="AL436" s="57"/>
    </row>
    <row r="437" spans="1:38" ht="25.5" customHeight="1" x14ac:dyDescent="0.2">
      <c r="A437" s="86"/>
      <c r="B437" s="48" t="s">
        <v>118</v>
      </c>
      <c r="C437" s="58"/>
      <c r="D437" s="58"/>
      <c r="E437" s="58"/>
      <c r="F437" s="67">
        <f>F435</f>
        <v>64756.03153</v>
      </c>
      <c r="G437" s="58"/>
      <c r="H437" s="55"/>
      <c r="I437" s="58"/>
      <c r="J437" s="58"/>
      <c r="K437" s="58"/>
      <c r="L437" s="59"/>
      <c r="M437" s="58"/>
      <c r="N437" s="58"/>
      <c r="O437" s="58"/>
      <c r="P437" s="58"/>
      <c r="Q437" s="58"/>
      <c r="R437" s="58"/>
      <c r="S437" s="57"/>
      <c r="T437" s="58"/>
      <c r="U437" s="58"/>
      <c r="V437" s="58"/>
      <c r="W437" s="58"/>
      <c r="X437" s="58"/>
      <c r="Y437" s="57"/>
      <c r="Z437" s="57"/>
      <c r="AA437" s="58"/>
      <c r="AB437" s="58"/>
      <c r="AC437" s="58"/>
      <c r="AD437" s="58"/>
      <c r="AE437" s="57"/>
      <c r="AF437" s="58"/>
      <c r="AG437" s="58"/>
      <c r="AH437" s="58"/>
      <c r="AI437" s="58"/>
      <c r="AJ437" s="58"/>
      <c r="AK437" s="57"/>
      <c r="AL437" s="57"/>
    </row>
    <row r="438" spans="1:38" ht="95.25" customHeight="1" x14ac:dyDescent="0.2">
      <c r="A438" s="157" t="s">
        <v>306</v>
      </c>
      <c r="B438" s="48" t="s">
        <v>321</v>
      </c>
      <c r="C438" s="58"/>
      <c r="D438" s="58"/>
      <c r="E438" s="58"/>
      <c r="F438" s="34">
        <f>700+1000</f>
        <v>1700</v>
      </c>
      <c r="G438" s="58"/>
      <c r="H438" s="55"/>
      <c r="I438" s="58"/>
      <c r="J438" s="58"/>
      <c r="K438" s="58"/>
      <c r="L438" s="76">
        <v>14863.6212</v>
      </c>
      <c r="M438" s="50">
        <v>2.5</v>
      </c>
      <c r="N438" s="58"/>
      <c r="O438" s="58"/>
      <c r="P438" s="58"/>
      <c r="Q438" s="58"/>
      <c r="R438" s="58"/>
      <c r="S438" s="57"/>
      <c r="T438" s="58"/>
      <c r="U438" s="58"/>
      <c r="V438" s="58"/>
      <c r="W438" s="58"/>
      <c r="X438" s="58"/>
      <c r="Y438" s="57"/>
      <c r="Z438" s="57"/>
      <c r="AA438" s="58"/>
      <c r="AB438" s="58"/>
      <c r="AC438" s="58"/>
      <c r="AD438" s="58"/>
      <c r="AE438" s="57"/>
      <c r="AF438" s="58"/>
      <c r="AG438" s="58"/>
      <c r="AH438" s="58"/>
      <c r="AI438" s="58"/>
      <c r="AJ438" s="58"/>
      <c r="AK438" s="57"/>
      <c r="AL438" s="57"/>
    </row>
    <row r="439" spans="1:38" ht="25.5" customHeight="1" x14ac:dyDescent="0.2">
      <c r="A439" s="86"/>
      <c r="B439" s="48" t="s">
        <v>117</v>
      </c>
      <c r="C439" s="58"/>
      <c r="D439" s="58"/>
      <c r="E439" s="58"/>
      <c r="F439" s="67"/>
      <c r="G439" s="58"/>
      <c r="H439" s="55"/>
      <c r="I439" s="58"/>
      <c r="J439" s="58"/>
      <c r="K439" s="58"/>
      <c r="L439" s="73"/>
      <c r="M439" s="58"/>
      <c r="N439" s="58"/>
      <c r="O439" s="58"/>
      <c r="P439" s="58"/>
      <c r="Q439" s="58"/>
      <c r="R439" s="58"/>
      <c r="S439" s="57"/>
      <c r="T439" s="58"/>
      <c r="U439" s="58"/>
      <c r="V439" s="58"/>
      <c r="W439" s="58"/>
      <c r="X439" s="58"/>
      <c r="Y439" s="57"/>
      <c r="Z439" s="57"/>
      <c r="AA439" s="58"/>
      <c r="AB439" s="58"/>
      <c r="AC439" s="58"/>
      <c r="AD439" s="58"/>
      <c r="AE439" s="57"/>
      <c r="AF439" s="58"/>
      <c r="AG439" s="58"/>
      <c r="AH439" s="58"/>
      <c r="AI439" s="58"/>
      <c r="AJ439" s="58"/>
      <c r="AK439" s="57"/>
      <c r="AL439" s="57"/>
    </row>
    <row r="440" spans="1:38" ht="25.5" customHeight="1" x14ac:dyDescent="0.2">
      <c r="A440" s="86"/>
      <c r="B440" s="48" t="s">
        <v>118</v>
      </c>
      <c r="C440" s="58"/>
      <c r="D440" s="58"/>
      <c r="E440" s="58"/>
      <c r="F440" s="59">
        <f>F438</f>
        <v>1700</v>
      </c>
      <c r="G440" s="58"/>
      <c r="H440" s="55"/>
      <c r="I440" s="58"/>
      <c r="J440" s="58"/>
      <c r="K440" s="58"/>
      <c r="L440" s="73"/>
      <c r="M440" s="58"/>
      <c r="N440" s="58"/>
      <c r="O440" s="58"/>
      <c r="P440" s="58"/>
      <c r="Q440" s="58"/>
      <c r="R440" s="58"/>
      <c r="S440" s="57"/>
      <c r="T440" s="58"/>
      <c r="U440" s="58"/>
      <c r="V440" s="58"/>
      <c r="W440" s="58"/>
      <c r="X440" s="58"/>
      <c r="Y440" s="57"/>
      <c r="Z440" s="57"/>
      <c r="AA440" s="58"/>
      <c r="AB440" s="58"/>
      <c r="AC440" s="58"/>
      <c r="AD440" s="58"/>
      <c r="AE440" s="57"/>
      <c r="AF440" s="58"/>
      <c r="AG440" s="58"/>
      <c r="AH440" s="58"/>
      <c r="AI440" s="58"/>
      <c r="AJ440" s="58"/>
      <c r="AK440" s="57"/>
      <c r="AL440" s="57"/>
    </row>
    <row r="441" spans="1:38" ht="25.5" customHeight="1" x14ac:dyDescent="0.2">
      <c r="A441" s="123"/>
      <c r="B441" s="48" t="s">
        <v>119</v>
      </c>
      <c r="C441" s="58"/>
      <c r="D441" s="58"/>
      <c r="E441" s="58"/>
      <c r="F441" s="59"/>
      <c r="G441" s="58"/>
      <c r="H441" s="55"/>
      <c r="I441" s="58"/>
      <c r="J441" s="58"/>
      <c r="K441" s="58"/>
      <c r="L441" s="73">
        <f>L438</f>
        <v>14863.6212</v>
      </c>
      <c r="M441" s="58"/>
      <c r="N441" s="58"/>
      <c r="O441" s="58"/>
      <c r="P441" s="58"/>
      <c r="Q441" s="58"/>
      <c r="R441" s="58"/>
      <c r="S441" s="57"/>
      <c r="T441" s="58"/>
      <c r="U441" s="58"/>
      <c r="V441" s="58"/>
      <c r="W441" s="58"/>
      <c r="X441" s="58"/>
      <c r="Y441" s="57"/>
      <c r="Z441" s="57"/>
      <c r="AA441" s="58"/>
      <c r="AB441" s="58"/>
      <c r="AC441" s="58"/>
      <c r="AD441" s="58"/>
      <c r="AE441" s="57"/>
      <c r="AF441" s="58"/>
      <c r="AG441" s="58"/>
      <c r="AH441" s="58"/>
      <c r="AI441" s="58"/>
      <c r="AJ441" s="58"/>
      <c r="AK441" s="57"/>
      <c r="AL441" s="57"/>
    </row>
    <row r="442" spans="1:38" ht="25.5" customHeight="1" x14ac:dyDescent="0.2">
      <c r="A442" s="123"/>
      <c r="B442" s="25" t="s">
        <v>124</v>
      </c>
      <c r="C442" s="66">
        <f>C435</f>
        <v>0</v>
      </c>
      <c r="D442" s="66">
        <f>D435</f>
        <v>0</v>
      </c>
      <c r="E442" s="66">
        <f>E435</f>
        <v>0</v>
      </c>
      <c r="F442" s="67">
        <f>F435+F438</f>
        <v>66456.031530000007</v>
      </c>
      <c r="G442" s="55">
        <f>G435</f>
        <v>5.01</v>
      </c>
      <c r="H442" s="66">
        <f>H435</f>
        <v>0</v>
      </c>
      <c r="I442" s="66">
        <f>I435</f>
        <v>0</v>
      </c>
      <c r="J442" s="66">
        <f>J435</f>
        <v>0</v>
      </c>
      <c r="K442" s="66">
        <f>K435</f>
        <v>0</v>
      </c>
      <c r="L442" s="73">
        <f>L438</f>
        <v>14863.6212</v>
      </c>
      <c r="M442" s="57">
        <f>M438</f>
        <v>2.5</v>
      </c>
      <c r="N442" s="66">
        <f t="shared" ref="N442:AL442" si="32">N435</f>
        <v>0</v>
      </c>
      <c r="O442" s="66">
        <f t="shared" si="32"/>
        <v>0</v>
      </c>
      <c r="P442" s="66">
        <f t="shared" si="32"/>
        <v>0</v>
      </c>
      <c r="Q442" s="66">
        <f t="shared" si="32"/>
        <v>0</v>
      </c>
      <c r="R442" s="66">
        <f t="shared" si="32"/>
        <v>0</v>
      </c>
      <c r="S442" s="66">
        <f t="shared" si="32"/>
        <v>0</v>
      </c>
      <c r="T442" s="66">
        <f t="shared" si="32"/>
        <v>0</v>
      </c>
      <c r="U442" s="66">
        <f t="shared" si="32"/>
        <v>0</v>
      </c>
      <c r="V442" s="66">
        <f t="shared" si="32"/>
        <v>0</v>
      </c>
      <c r="W442" s="66">
        <f t="shared" si="32"/>
        <v>0</v>
      </c>
      <c r="X442" s="66">
        <f t="shared" si="32"/>
        <v>0</v>
      </c>
      <c r="Y442" s="66">
        <f t="shared" si="32"/>
        <v>0</v>
      </c>
      <c r="Z442" s="66">
        <f t="shared" si="32"/>
        <v>0</v>
      </c>
      <c r="AA442" s="66">
        <f t="shared" si="32"/>
        <v>0</v>
      </c>
      <c r="AB442" s="66">
        <f t="shared" si="32"/>
        <v>0</v>
      </c>
      <c r="AC442" s="66">
        <f t="shared" si="32"/>
        <v>0</v>
      </c>
      <c r="AD442" s="66">
        <f t="shared" si="32"/>
        <v>0</v>
      </c>
      <c r="AE442" s="66">
        <f t="shared" si="32"/>
        <v>0</v>
      </c>
      <c r="AF442" s="66">
        <f t="shared" si="32"/>
        <v>0</v>
      </c>
      <c r="AG442" s="66">
        <f t="shared" si="32"/>
        <v>0</v>
      </c>
      <c r="AH442" s="66">
        <f t="shared" si="32"/>
        <v>0</v>
      </c>
      <c r="AI442" s="66">
        <f t="shared" si="32"/>
        <v>0</v>
      </c>
      <c r="AJ442" s="66">
        <f t="shared" si="32"/>
        <v>0</v>
      </c>
      <c r="AK442" s="66">
        <f t="shared" si="32"/>
        <v>0</v>
      </c>
      <c r="AL442" s="66">
        <f t="shared" si="32"/>
        <v>0</v>
      </c>
    </row>
    <row r="443" spans="1:38" ht="28.5" customHeight="1" x14ac:dyDescent="0.2">
      <c r="A443" s="140"/>
      <c r="B443" s="25" t="s">
        <v>19</v>
      </c>
      <c r="C443" s="104">
        <f>C181+C195+C200+C223+C234+C248+C267+C279+C290+C324+C329+C347+C366+C383+C403+C415+C420+C433+C442+C299+C257</f>
        <v>752614.38</v>
      </c>
      <c r="D443" s="67">
        <f>D181+D195+D200+D223+D234+D248+D267+D279+D290+D324+D329+D347+D366+D383+D403+D415+D420+D433+D442</f>
        <v>29.534579999999998</v>
      </c>
      <c r="E443" s="67">
        <f>E181+E195+E200+E223+E234+E248+E267+E279+E290+E324+E329+E347+E366+E383+E403+E415+E420+E433+E442</f>
        <v>0</v>
      </c>
      <c r="F443" s="67">
        <f>F181+F195+F200+F223+F234+F248+F267+F279+F290+F324+F329+F347+F366+F383+F403+F415+F420+F433+F442+F299+F257</f>
        <v>1218598.0276599999</v>
      </c>
      <c r="G443" s="67">
        <f>G181+G195+G200+G223+G234+G248+G267+G279+G290+G324+G329+G347+G366+G383+G403+G415+G420+G433+G442+G299+G257</f>
        <v>110.26200000000001</v>
      </c>
      <c r="H443" s="67">
        <f>H181+H195+H200+H223+H234+H248+H267+H279+H290+H324+H329+H347+H366+H383+H403+H415+H420+H433+H442</f>
        <v>0</v>
      </c>
      <c r="I443" s="59">
        <f>I181+I195+I200+I223+I234+I248+I267+I279+I290+I324+I329+I347+I366+I383+I403+I415+I420+I433+I442+I299+I257</f>
        <v>1031250</v>
      </c>
      <c r="J443" s="56">
        <f>J181+J195+J200+J223+J234+J248+J267+J279+J290+J324+J329+J347+J366+J383+J403+J415+J420+J433+J442+J299+J257</f>
        <v>40.483000000000004</v>
      </c>
      <c r="K443" s="67">
        <f>K181+K195+K200+K223+K234+K248+K267+K279+K290+K324+K329+K347+K366+K383+K403+K415+K420+K433+K442</f>
        <v>0</v>
      </c>
      <c r="L443" s="67">
        <f>L181+L195+L200+L223+L234+L248+L267+L279+L290+L324+L329+L347+L366+L383+L403+L415+L420+L433+L442+L299+L257+L205+L262</f>
        <v>1512337.9325199996</v>
      </c>
      <c r="M443" s="56">
        <f>M181+M195+M200+M223+M234+M248+M267+M279+M290+M324+M329+M347+M366+M383+M403+M415+M420+M433+M442+M299+M257+M205+M262</f>
        <v>139.14200000000002</v>
      </c>
      <c r="N443" s="67">
        <f t="shared" ref="N443:AL443" si="33">N181+N195+N200+N223+N234+N248+N267+N279+N290+N324+N329+N347+N366+N383+N403+N415+N420+N433+N442</f>
        <v>0</v>
      </c>
      <c r="O443" s="67">
        <f t="shared" si="33"/>
        <v>0</v>
      </c>
      <c r="P443" s="67">
        <f t="shared" si="33"/>
        <v>0</v>
      </c>
      <c r="Q443" s="67">
        <f t="shared" si="33"/>
        <v>0</v>
      </c>
      <c r="R443" s="59">
        <f t="shared" si="33"/>
        <v>0</v>
      </c>
      <c r="S443" s="69">
        <f t="shared" si="33"/>
        <v>0</v>
      </c>
      <c r="T443" s="67">
        <f t="shared" si="33"/>
        <v>0</v>
      </c>
      <c r="U443" s="67">
        <f t="shared" si="33"/>
        <v>0</v>
      </c>
      <c r="V443" s="67">
        <f t="shared" si="33"/>
        <v>0</v>
      </c>
      <c r="W443" s="67">
        <f t="shared" si="33"/>
        <v>0</v>
      </c>
      <c r="X443" s="59">
        <f t="shared" si="33"/>
        <v>0</v>
      </c>
      <c r="Y443" s="59">
        <f t="shared" si="33"/>
        <v>0</v>
      </c>
      <c r="Z443" s="67">
        <f t="shared" si="33"/>
        <v>0</v>
      </c>
      <c r="AA443" s="67">
        <f t="shared" si="33"/>
        <v>0</v>
      </c>
      <c r="AB443" s="67">
        <f t="shared" si="33"/>
        <v>0</v>
      </c>
      <c r="AC443" s="67">
        <f t="shared" si="33"/>
        <v>0</v>
      </c>
      <c r="AD443" s="67">
        <f t="shared" si="33"/>
        <v>0</v>
      </c>
      <c r="AE443" s="67">
        <f t="shared" si="33"/>
        <v>0</v>
      </c>
      <c r="AF443" s="67">
        <f t="shared" si="33"/>
        <v>0</v>
      </c>
      <c r="AG443" s="67">
        <f t="shared" si="33"/>
        <v>0</v>
      </c>
      <c r="AH443" s="67">
        <f t="shared" si="33"/>
        <v>0</v>
      </c>
      <c r="AI443" s="67">
        <f t="shared" si="33"/>
        <v>0</v>
      </c>
      <c r="AJ443" s="67">
        <f t="shared" si="33"/>
        <v>0</v>
      </c>
      <c r="AK443" s="67">
        <f t="shared" si="33"/>
        <v>0</v>
      </c>
      <c r="AL443" s="67">
        <f t="shared" si="33"/>
        <v>0</v>
      </c>
    </row>
    <row r="444" spans="1:38" ht="75.75" customHeight="1" x14ac:dyDescent="0.2">
      <c r="A444" s="139"/>
      <c r="B444" s="44" t="s">
        <v>154</v>
      </c>
      <c r="C444" s="26"/>
      <c r="D444" s="145"/>
      <c r="E444" s="145"/>
      <c r="F444" s="46"/>
      <c r="G444" s="145"/>
      <c r="H444" s="141"/>
      <c r="I444" s="28"/>
      <c r="J444" s="145"/>
      <c r="K444" s="145"/>
      <c r="L444" s="72">
        <v>278193.49329000001</v>
      </c>
      <c r="M444" s="145"/>
      <c r="N444" s="145"/>
      <c r="O444" s="72">
        <v>1079453.1034200001</v>
      </c>
      <c r="P444" s="120"/>
      <c r="Q444" s="120"/>
      <c r="R444" s="72">
        <v>912512.67009000003</v>
      </c>
      <c r="S444" s="145"/>
      <c r="T444" s="145"/>
      <c r="U444" s="72">
        <v>1672908.8427899999</v>
      </c>
      <c r="V444" s="72"/>
      <c r="W444" s="72"/>
      <c r="X444" s="72">
        <v>1542824.1327200001</v>
      </c>
      <c r="Y444" s="145"/>
      <c r="Z444" s="145"/>
      <c r="AA444" s="23"/>
      <c r="AB444" s="145"/>
      <c r="AC444" s="145"/>
      <c r="AD444" s="23"/>
      <c r="AE444" s="145"/>
      <c r="AF444" s="145"/>
      <c r="AG444" s="23"/>
      <c r="AH444" s="145"/>
      <c r="AI444" s="145"/>
      <c r="AJ444" s="145"/>
      <c r="AK444" s="145"/>
      <c r="AL444" s="145"/>
    </row>
    <row r="445" spans="1:38" ht="71.25" customHeight="1" x14ac:dyDescent="0.2">
      <c r="A445" s="144"/>
      <c r="B445" s="44" t="s">
        <v>155</v>
      </c>
      <c r="C445" s="27"/>
      <c r="D445" s="145"/>
      <c r="E445" s="145"/>
      <c r="F445" s="23"/>
      <c r="G445" s="145"/>
      <c r="H445" s="145"/>
      <c r="I445" s="28"/>
      <c r="J445" s="145"/>
      <c r="K445" s="145"/>
      <c r="L445" s="72">
        <v>8968.5741899999994</v>
      </c>
      <c r="M445" s="145"/>
      <c r="N445" s="145"/>
      <c r="O445" s="23">
        <v>292000</v>
      </c>
      <c r="P445" s="145"/>
      <c r="Q445" s="145"/>
      <c r="R445" s="23">
        <v>438000</v>
      </c>
      <c r="S445" s="145"/>
      <c r="T445" s="145"/>
      <c r="U445" s="23"/>
      <c r="V445" s="145"/>
      <c r="W445" s="145"/>
      <c r="X445" s="23"/>
      <c r="Y445" s="145"/>
      <c r="Z445" s="145"/>
      <c r="AA445" s="23"/>
      <c r="AB445" s="145"/>
      <c r="AC445" s="145"/>
      <c r="AD445" s="23"/>
      <c r="AE445" s="145"/>
      <c r="AF445" s="145"/>
      <c r="AG445" s="23"/>
      <c r="AH445" s="145"/>
      <c r="AI445" s="145"/>
      <c r="AJ445" s="145"/>
      <c r="AK445" s="145"/>
      <c r="AL445" s="145"/>
    </row>
    <row r="446" spans="1:38" ht="30.75" customHeight="1" x14ac:dyDescent="0.2">
      <c r="A446" s="140"/>
      <c r="B446" s="44" t="s">
        <v>202</v>
      </c>
      <c r="C446" s="26">
        <f>C443+C445</f>
        <v>752614.38</v>
      </c>
      <c r="D446" s="49">
        <f>D443+D445</f>
        <v>29.534579999999998</v>
      </c>
      <c r="E446" s="34"/>
      <c r="F446" s="49">
        <f>F443+F445</f>
        <v>1218598.0276599999</v>
      </c>
      <c r="G446" s="45">
        <f>G443+G445</f>
        <v>110.26200000000001</v>
      </c>
      <c r="H446" s="42">
        <v>0</v>
      </c>
      <c r="I446" s="34">
        <f>I443+I445</f>
        <v>1031250</v>
      </c>
      <c r="J446" s="45">
        <f>J443</f>
        <v>40.483000000000004</v>
      </c>
      <c r="K446" s="26">
        <v>0</v>
      </c>
      <c r="L446" s="34">
        <f>L443+L444+L445</f>
        <v>1799499.9999999995</v>
      </c>
      <c r="M446" s="45">
        <f>M443</f>
        <v>139.14200000000002</v>
      </c>
      <c r="N446" s="42">
        <v>0</v>
      </c>
      <c r="O446" s="49">
        <f>O443+O445+O444</f>
        <v>1371453.1034200001</v>
      </c>
      <c r="P446" s="42">
        <v>0</v>
      </c>
      <c r="Q446" s="42">
        <v>0</v>
      </c>
      <c r="R446" s="49">
        <f>R443+R444+R445</f>
        <v>1350512.6700900001</v>
      </c>
      <c r="S446" s="42">
        <f>S443+S445</f>
        <v>0</v>
      </c>
      <c r="T446" s="42">
        <v>0</v>
      </c>
      <c r="U446" s="49">
        <f>U444</f>
        <v>1672908.8427899999</v>
      </c>
      <c r="V446" s="50">
        <v>0</v>
      </c>
      <c r="W446" s="50">
        <v>0</v>
      </c>
      <c r="X446" s="49">
        <f>X444</f>
        <v>1542824.1327200001</v>
      </c>
      <c r="Y446" s="42">
        <f>Y443+Y445</f>
        <v>0</v>
      </c>
      <c r="Z446" s="42">
        <v>0</v>
      </c>
      <c r="AA446" s="42">
        <f>AA443+AA445</f>
        <v>0</v>
      </c>
      <c r="AB446" s="42">
        <v>0</v>
      </c>
      <c r="AC446" s="42">
        <v>0</v>
      </c>
      <c r="AD446" s="42">
        <f>AD443+AD445</f>
        <v>0</v>
      </c>
      <c r="AE446" s="42">
        <v>0</v>
      </c>
      <c r="AF446" s="42">
        <v>0</v>
      </c>
      <c r="AG446" s="42">
        <f>AG443+AG445</f>
        <v>0</v>
      </c>
      <c r="AH446" s="42">
        <v>0</v>
      </c>
      <c r="AI446" s="42">
        <v>0</v>
      </c>
      <c r="AJ446" s="42">
        <f>AJ443+AJ445</f>
        <v>0</v>
      </c>
      <c r="AK446" s="42">
        <v>0</v>
      </c>
      <c r="AL446" s="42">
        <v>0</v>
      </c>
    </row>
    <row r="447" spans="1:38" ht="23.25" x14ac:dyDescent="0.2">
      <c r="A447" s="139"/>
      <c r="B447" s="44" t="s">
        <v>117</v>
      </c>
      <c r="C447" s="67"/>
      <c r="D447" s="66"/>
      <c r="E447" s="55"/>
      <c r="F447" s="73"/>
      <c r="G447" s="55"/>
      <c r="H447" s="85"/>
      <c r="I447" s="163"/>
      <c r="J447" s="104"/>
      <c r="K447" s="104"/>
      <c r="L447" s="104"/>
      <c r="M447" s="57"/>
      <c r="N447" s="55"/>
      <c r="O447" s="58"/>
      <c r="P447" s="55"/>
      <c r="Q447" s="57"/>
      <c r="R447" s="59"/>
      <c r="S447" s="57"/>
      <c r="T447" s="55"/>
      <c r="U447" s="67"/>
      <c r="V447" s="58"/>
      <c r="W447" s="57"/>
      <c r="X447" s="67"/>
      <c r="Y447" s="58"/>
      <c r="Z447" s="55"/>
      <c r="AA447" s="59"/>
      <c r="AB447" s="55"/>
      <c r="AC447" s="57"/>
      <c r="AD447" s="59"/>
      <c r="AE447" s="57"/>
      <c r="AF447" s="55"/>
      <c r="AG447" s="59"/>
      <c r="AH447" s="58"/>
      <c r="AI447" s="57"/>
      <c r="AJ447" s="58"/>
      <c r="AK447" s="58"/>
      <c r="AL447" s="55"/>
    </row>
    <row r="448" spans="1:38" ht="23.25" x14ac:dyDescent="0.2">
      <c r="A448" s="86"/>
      <c r="B448" s="44" t="s">
        <v>180</v>
      </c>
      <c r="C448" s="67">
        <v>0</v>
      </c>
      <c r="D448" s="145"/>
      <c r="E448" s="145"/>
      <c r="F448" s="60">
        <f>F303+F432</f>
        <v>35612.16966</v>
      </c>
      <c r="G448" s="145"/>
      <c r="H448" s="141"/>
      <c r="I448" s="62">
        <f>I188+I191+I194+I253+I275+I278+I295+I298+I323+I358+I362+I365+I402</f>
        <v>739250</v>
      </c>
      <c r="J448" s="23"/>
      <c r="K448" s="23"/>
      <c r="L448" s="62">
        <f>L233++L306+L310+L314+L346+L394+L398+L411+L432+L441+L204+L210+L213+L219++L261++L317+L320+L373+L379+L382+L414+L428+L444</f>
        <v>1361500</v>
      </c>
      <c r="M448" s="145"/>
      <c r="N448" s="145"/>
      <c r="O448" s="60">
        <f>O444</f>
        <v>1079453.1034200001</v>
      </c>
      <c r="P448" s="23"/>
      <c r="Q448" s="23"/>
      <c r="R448" s="60">
        <f>R444</f>
        <v>912512.67009000003</v>
      </c>
      <c r="S448" s="103"/>
      <c r="T448" s="145"/>
      <c r="U448" s="60">
        <f>U444</f>
        <v>1672908.8427899999</v>
      </c>
      <c r="V448" s="46"/>
      <c r="W448" s="46"/>
      <c r="X448" s="60">
        <f>X444</f>
        <v>1542824.1327200001</v>
      </c>
      <c r="Y448" s="62"/>
      <c r="Z448" s="145"/>
      <c r="AA448" s="62"/>
      <c r="AB448" s="61"/>
      <c r="AC448" s="61"/>
      <c r="AD448" s="62"/>
      <c r="AE448" s="61"/>
      <c r="AF448" s="61"/>
      <c r="AG448" s="62"/>
      <c r="AH448" s="61"/>
      <c r="AI448" s="61"/>
      <c r="AJ448" s="61"/>
      <c r="AK448" s="61"/>
      <c r="AL448" s="61"/>
    </row>
    <row r="449" spans="1:38" ht="23.25" x14ac:dyDescent="0.2">
      <c r="A449" s="86"/>
      <c r="B449" s="44" t="s">
        <v>116</v>
      </c>
      <c r="C449" s="67"/>
      <c r="D449" s="145"/>
      <c r="E449" s="145"/>
      <c r="F449" s="87"/>
      <c r="G449" s="145"/>
      <c r="H449" s="141"/>
      <c r="I449" s="163"/>
      <c r="J449" s="27"/>
      <c r="K449" s="27"/>
      <c r="L449" s="62"/>
      <c r="M449" s="145"/>
      <c r="N449" s="145"/>
      <c r="O449" s="62"/>
      <c r="P449" s="23"/>
      <c r="Q449" s="23"/>
      <c r="R449" s="87"/>
      <c r="S449" s="145"/>
      <c r="T449" s="145"/>
      <c r="U449" s="60"/>
      <c r="V449" s="46"/>
      <c r="W449" s="46"/>
      <c r="X449" s="60"/>
      <c r="Y449" s="145"/>
      <c r="Z449" s="145"/>
      <c r="AA449" s="62"/>
      <c r="AB449" s="145"/>
      <c r="AC449" s="145"/>
      <c r="AD449" s="62"/>
      <c r="AE449" s="145"/>
      <c r="AF449" s="145"/>
      <c r="AG449" s="62"/>
      <c r="AH449" s="145"/>
      <c r="AI449" s="145"/>
      <c r="AJ449" s="61"/>
      <c r="AK449" s="145"/>
      <c r="AL449" s="145"/>
    </row>
    <row r="450" spans="1:38" ht="70.5" customHeight="1" x14ac:dyDescent="0.2">
      <c r="A450" s="86"/>
      <c r="B450" s="44" t="s">
        <v>220</v>
      </c>
      <c r="C450" s="67"/>
      <c r="D450" s="145"/>
      <c r="E450" s="145"/>
      <c r="F450" s="72">
        <f>F448</f>
        <v>35612.16966</v>
      </c>
      <c r="G450" s="145"/>
      <c r="H450" s="141"/>
      <c r="I450" s="23">
        <f>I448</f>
        <v>739250</v>
      </c>
      <c r="J450" s="27"/>
      <c r="K450" s="27"/>
      <c r="L450" s="23">
        <f>L448</f>
        <v>1361500</v>
      </c>
      <c r="M450" s="145"/>
      <c r="N450" s="145"/>
      <c r="O450" s="72">
        <f>O448</f>
        <v>1079453.1034200001</v>
      </c>
      <c r="P450" s="23"/>
      <c r="Q450" s="23"/>
      <c r="R450" s="72">
        <f>R444</f>
        <v>912512.67009000003</v>
      </c>
      <c r="S450" s="145"/>
      <c r="T450" s="145"/>
      <c r="U450" s="60">
        <f>U448</f>
        <v>1672908.8427899999</v>
      </c>
      <c r="V450" s="46"/>
      <c r="W450" s="46"/>
      <c r="X450" s="60">
        <f>X448</f>
        <v>1542824.1327200001</v>
      </c>
      <c r="Y450" s="145"/>
      <c r="Z450" s="145"/>
      <c r="AA450" s="62">
        <f>AA448</f>
        <v>0</v>
      </c>
      <c r="AB450" s="145"/>
      <c r="AC450" s="145"/>
      <c r="AD450" s="62">
        <f>AD448</f>
        <v>0</v>
      </c>
      <c r="AE450" s="145"/>
      <c r="AF450" s="145"/>
      <c r="AG450" s="62">
        <f>AG448</f>
        <v>0</v>
      </c>
      <c r="AH450" s="145"/>
      <c r="AI450" s="145"/>
      <c r="AJ450" s="61">
        <f>AJ448</f>
        <v>0</v>
      </c>
      <c r="AK450" s="145"/>
      <c r="AL450" s="145"/>
    </row>
    <row r="451" spans="1:38" ht="70.5" customHeight="1" x14ac:dyDescent="0.2">
      <c r="A451" s="86"/>
      <c r="B451" s="44" t="s">
        <v>161</v>
      </c>
      <c r="C451" s="126"/>
      <c r="D451" s="32"/>
      <c r="E451" s="32"/>
      <c r="F451" s="128"/>
      <c r="G451" s="32"/>
      <c r="H451" s="127"/>
      <c r="I451" s="31"/>
      <c r="J451" s="32"/>
      <c r="K451" s="32"/>
      <c r="L451" s="128">
        <f>L310+L314+L394+L398+L441+L317</f>
        <v>249025.98248000001</v>
      </c>
      <c r="M451" s="32"/>
      <c r="N451" s="32"/>
      <c r="O451" s="128"/>
      <c r="P451" s="31"/>
      <c r="Q451" s="31"/>
      <c r="R451" s="31"/>
      <c r="S451" s="32"/>
      <c r="T451" s="32"/>
      <c r="U451" s="92"/>
      <c r="V451" s="32"/>
      <c r="W451" s="32"/>
      <c r="X451" s="92"/>
      <c r="Y451" s="32"/>
      <c r="Z451" s="32"/>
      <c r="AA451" s="92"/>
      <c r="AB451" s="32"/>
      <c r="AC451" s="32"/>
      <c r="AD451" s="92"/>
      <c r="AE451" s="32"/>
      <c r="AF451" s="32"/>
      <c r="AG451" s="92"/>
      <c r="AH451" s="32"/>
      <c r="AI451" s="32"/>
      <c r="AJ451" s="91"/>
      <c r="AK451" s="32"/>
      <c r="AL451" s="32"/>
    </row>
    <row r="452" spans="1:38" ht="25.5" customHeight="1" x14ac:dyDescent="0.2">
      <c r="A452" s="86"/>
      <c r="B452" s="88" t="s">
        <v>118</v>
      </c>
      <c r="C452" s="137">
        <f>C174+C177+C180+C185+C238+C244+C252+C272+C283+C294+C401+C328+C333+C339+C342+C354+C357+C376+C387+C419+C361</f>
        <v>752614.37999999989</v>
      </c>
      <c r="D452" s="134"/>
      <c r="E452" s="134"/>
      <c r="F452" s="125">
        <f>F199+F216+F222+F227+F230+F241+F247+F256+F266+F286+F289+F313+F336+F345+F351+F370+F390+F393+F397+F407+F410+F424+F431+F437+F309+F209+F440+F427</f>
        <v>1182985.858</v>
      </c>
      <c r="G452" s="32"/>
      <c r="H452" s="32"/>
      <c r="I452" s="92">
        <f>I401</f>
        <v>292000</v>
      </c>
      <c r="J452" s="32"/>
      <c r="K452" s="32"/>
      <c r="L452" s="92">
        <f>L397+L247+L445</f>
        <v>438000</v>
      </c>
      <c r="M452" s="32"/>
      <c r="N452" s="32"/>
      <c r="O452" s="92">
        <f>O445</f>
        <v>292000</v>
      </c>
      <c r="P452" s="32"/>
      <c r="Q452" s="32"/>
      <c r="R452" s="92">
        <f>R445</f>
        <v>438000</v>
      </c>
      <c r="S452" s="32"/>
      <c r="T452" s="32"/>
      <c r="U452" s="92"/>
      <c r="V452" s="32"/>
      <c r="W452" s="32"/>
      <c r="X452" s="92"/>
      <c r="Y452" s="32"/>
      <c r="Z452" s="32"/>
      <c r="AA452" s="92"/>
      <c r="AB452" s="32"/>
      <c r="AC452" s="32"/>
      <c r="AD452" s="92"/>
      <c r="AE452" s="32"/>
      <c r="AF452" s="32"/>
      <c r="AG452" s="92"/>
      <c r="AH452" s="32"/>
      <c r="AI452" s="32"/>
      <c r="AJ452" s="91"/>
      <c r="AK452" s="32"/>
      <c r="AL452" s="32"/>
    </row>
    <row r="453" spans="1:38" ht="23.25" customHeight="1" x14ac:dyDescent="0.2">
      <c r="A453" s="114"/>
      <c r="B453" s="44" t="s">
        <v>116</v>
      </c>
      <c r="C453" s="27"/>
      <c r="D453" s="145"/>
      <c r="E453" s="145"/>
      <c r="F453" s="27"/>
      <c r="G453" s="28"/>
      <c r="H453" s="28"/>
      <c r="I453" s="23"/>
      <c r="J453" s="28"/>
      <c r="K453" s="28"/>
      <c r="L453" s="23"/>
      <c r="M453" s="28"/>
      <c r="N453" s="28"/>
      <c r="O453" s="23"/>
      <c r="P453" s="28"/>
      <c r="Q453" s="28"/>
      <c r="R453" s="23"/>
      <c r="S453" s="28"/>
      <c r="T453" s="28"/>
      <c r="U453" s="23"/>
      <c r="V453" s="28"/>
      <c r="W453" s="28"/>
      <c r="X453" s="23"/>
      <c r="Y453" s="28"/>
      <c r="Z453" s="28"/>
      <c r="AA453" s="23"/>
      <c r="AB453" s="28"/>
      <c r="AC453" s="28"/>
      <c r="AD453" s="23"/>
      <c r="AE453" s="28"/>
      <c r="AF453" s="28"/>
      <c r="AG453" s="23"/>
      <c r="AH453" s="28"/>
      <c r="AI453" s="28"/>
      <c r="AJ453" s="28"/>
      <c r="AK453" s="28"/>
      <c r="AL453" s="28"/>
    </row>
    <row r="454" spans="1:38" ht="70.5" customHeight="1" x14ac:dyDescent="0.2">
      <c r="A454" s="114"/>
      <c r="B454" s="44" t="s">
        <v>161</v>
      </c>
      <c r="C454" s="72">
        <f>C174+C180+C376</f>
        <v>34402.910029999999</v>
      </c>
      <c r="D454" s="98"/>
      <c r="E454" s="98"/>
      <c r="F454" s="23">
        <f>F247+F309+F313+F393+F397+F440</f>
        <v>28500</v>
      </c>
      <c r="G454" s="98"/>
      <c r="H454" s="98"/>
      <c r="I454" s="98"/>
      <c r="J454" s="98"/>
      <c r="K454" s="98"/>
      <c r="L454" s="72">
        <f>L247+L397</f>
        <v>429031.42580999999</v>
      </c>
      <c r="M454" s="98"/>
      <c r="N454" s="98"/>
      <c r="O454" s="98"/>
      <c r="P454" s="98"/>
      <c r="Q454" s="98"/>
      <c r="R454" s="98"/>
      <c r="S454" s="98"/>
      <c r="T454" s="98"/>
      <c r="U454" s="98"/>
      <c r="V454" s="98"/>
      <c r="W454" s="98"/>
      <c r="X454" s="99"/>
      <c r="Y454" s="98"/>
      <c r="Z454" s="98"/>
      <c r="AA454" s="98"/>
      <c r="AB454" s="98"/>
      <c r="AC454" s="98"/>
      <c r="AD454" s="98"/>
      <c r="AE454" s="98"/>
      <c r="AF454" s="98"/>
      <c r="AG454" s="98"/>
      <c r="AH454" s="98"/>
      <c r="AI454" s="98"/>
      <c r="AJ454" s="98"/>
      <c r="AK454" s="98"/>
      <c r="AL454" s="98"/>
    </row>
    <row r="455" spans="1:38" ht="33" customHeight="1" x14ac:dyDescent="0.2">
      <c r="A455" s="24"/>
      <c r="B455" s="44" t="s">
        <v>201</v>
      </c>
      <c r="C455" s="72">
        <f t="shared" ref="C455:I455" si="34">C149+C446</f>
        <v>1102203.8670399999</v>
      </c>
      <c r="D455" s="72">
        <f t="shared" si="34"/>
        <v>38.290579999999999</v>
      </c>
      <c r="E455" s="23">
        <f t="shared" si="34"/>
        <v>165</v>
      </c>
      <c r="F455" s="72">
        <f t="shared" si="34"/>
        <v>1496769.5866099999</v>
      </c>
      <c r="G455" s="70">
        <f t="shared" si="34"/>
        <v>114.11800000000001</v>
      </c>
      <c r="H455" s="27">
        <f t="shared" si="34"/>
        <v>1492.23</v>
      </c>
      <c r="I455" s="23">
        <f t="shared" si="34"/>
        <v>1075000</v>
      </c>
      <c r="J455" s="70">
        <f>J446+J120</f>
        <v>40.483000000000004</v>
      </c>
      <c r="K455" s="30">
        <v>0</v>
      </c>
      <c r="L455" s="23">
        <f>L149+L446</f>
        <v>1817999.9999999995</v>
      </c>
      <c r="M455" s="70">
        <f t="shared" ref="M455:AA455" si="35">M149+M446</f>
        <v>139.14200000000002</v>
      </c>
      <c r="N455" s="30">
        <f t="shared" si="35"/>
        <v>0</v>
      </c>
      <c r="O455" s="72">
        <f>O149+O446</f>
        <v>1843017.23202</v>
      </c>
      <c r="P455" s="30">
        <f t="shared" si="35"/>
        <v>0</v>
      </c>
      <c r="Q455" s="30">
        <f t="shared" si="35"/>
        <v>0</v>
      </c>
      <c r="R455" s="72">
        <f>R149+R446</f>
        <v>1739640.7700900002</v>
      </c>
      <c r="S455" s="30">
        <f t="shared" si="35"/>
        <v>0</v>
      </c>
      <c r="T455" s="30">
        <f t="shared" si="35"/>
        <v>0</v>
      </c>
      <c r="U455" s="72">
        <f>U149+U446</f>
        <v>2310159.8641900001</v>
      </c>
      <c r="V455" s="30">
        <f t="shared" si="35"/>
        <v>0</v>
      </c>
      <c r="W455" s="30">
        <f t="shared" si="35"/>
        <v>0</v>
      </c>
      <c r="X455" s="72">
        <f t="shared" si="35"/>
        <v>1996075.8813200002</v>
      </c>
      <c r="Y455" s="30">
        <f t="shared" si="35"/>
        <v>0</v>
      </c>
      <c r="Z455" s="30">
        <f t="shared" si="35"/>
        <v>0</v>
      </c>
      <c r="AA455" s="23">
        <f t="shared" si="35"/>
        <v>1650000</v>
      </c>
      <c r="AB455" s="30">
        <v>0</v>
      </c>
      <c r="AC455" s="30">
        <v>0</v>
      </c>
      <c r="AD455" s="23">
        <f>AD149+AD446</f>
        <v>3536267</v>
      </c>
      <c r="AE455" s="30">
        <v>0</v>
      </c>
      <c r="AF455" s="30">
        <v>0</v>
      </c>
      <c r="AG455" s="23">
        <f>AG149+AG446</f>
        <v>340000</v>
      </c>
      <c r="AH455" s="30">
        <v>0</v>
      </c>
      <c r="AI455" s="30">
        <v>0</v>
      </c>
      <c r="AJ455" s="23">
        <f>AJ149+AJ446</f>
        <v>1976367</v>
      </c>
      <c r="AK455" s="30">
        <v>0</v>
      </c>
      <c r="AL455" s="30">
        <v>0</v>
      </c>
    </row>
    <row r="456" spans="1:38" ht="28.5" customHeight="1" x14ac:dyDescent="0.2">
      <c r="A456" s="114"/>
      <c r="B456" s="44" t="s">
        <v>117</v>
      </c>
      <c r="C456" s="23"/>
      <c r="D456" s="98"/>
      <c r="E456" s="98"/>
      <c r="F456" s="98"/>
      <c r="G456" s="98"/>
      <c r="H456" s="98"/>
      <c r="I456" s="98"/>
      <c r="J456" s="98"/>
      <c r="K456" s="98"/>
      <c r="L456" s="99"/>
      <c r="M456" s="98"/>
      <c r="N456" s="98"/>
      <c r="O456" s="98"/>
      <c r="P456" s="98"/>
      <c r="Q456" s="98"/>
      <c r="R456" s="98"/>
      <c r="S456" s="98"/>
      <c r="T456" s="98"/>
      <c r="U456" s="166"/>
      <c r="V456" s="166"/>
      <c r="W456" s="166"/>
      <c r="X456" s="166"/>
      <c r="Y456" s="98"/>
      <c r="Z456" s="98"/>
      <c r="AA456" s="98"/>
      <c r="AB456" s="98"/>
      <c r="AC456" s="98"/>
      <c r="AD456" s="98"/>
      <c r="AE456" s="98"/>
      <c r="AF456" s="98"/>
      <c r="AG456" s="98"/>
      <c r="AH456" s="98"/>
      <c r="AI456" s="98"/>
      <c r="AJ456" s="98"/>
      <c r="AK456" s="98"/>
      <c r="AL456" s="98"/>
    </row>
    <row r="457" spans="1:38" ht="50.25" customHeight="1" x14ac:dyDescent="0.2">
      <c r="A457" s="114"/>
      <c r="B457" s="44" t="s">
        <v>205</v>
      </c>
      <c r="C457" s="72">
        <f>C151</f>
        <v>349589.48703999998</v>
      </c>
      <c r="D457" s="145"/>
      <c r="E457" s="145"/>
      <c r="F457" s="72">
        <f>F151+F448</f>
        <v>313783.72861000005</v>
      </c>
      <c r="G457" s="145"/>
      <c r="H457" s="145"/>
      <c r="I457" s="23">
        <f>I151+I448</f>
        <v>783000</v>
      </c>
      <c r="J457" s="145"/>
      <c r="K457" s="145"/>
      <c r="L457" s="23">
        <f>L151+L448</f>
        <v>1380000</v>
      </c>
      <c r="M457" s="145"/>
      <c r="N457" s="145"/>
      <c r="O457" s="72">
        <f>O151+O444</f>
        <v>1158686.2060200002</v>
      </c>
      <c r="P457" s="145"/>
      <c r="Q457" s="145"/>
      <c r="R457" s="72">
        <f>R151+R448</f>
        <v>1016069.77009</v>
      </c>
      <c r="S457" s="98"/>
      <c r="T457" s="98"/>
      <c r="U457" s="72">
        <f>U151+U448</f>
        <v>1767204.3901899999</v>
      </c>
      <c r="V457" s="167"/>
      <c r="W457" s="167"/>
      <c r="X457" s="72">
        <f>X151+X448</f>
        <v>1652210.6553200001</v>
      </c>
      <c r="Y457" s="98"/>
      <c r="Z457" s="98"/>
      <c r="AA457" s="23">
        <f>AA151+AA448</f>
        <v>100000</v>
      </c>
      <c r="AB457" s="98"/>
      <c r="AC457" s="98"/>
      <c r="AD457" s="23">
        <f>AD151+AD448</f>
        <v>1536367</v>
      </c>
      <c r="AE457" s="98"/>
      <c r="AF457" s="98"/>
      <c r="AG457" s="23">
        <f>AG151+AG448</f>
        <v>90000</v>
      </c>
      <c r="AH457" s="98"/>
      <c r="AI457" s="98"/>
      <c r="AJ457" s="23">
        <f>AJ151+AJ448</f>
        <v>1546367</v>
      </c>
      <c r="AK457" s="98"/>
      <c r="AL457" s="98"/>
    </row>
    <row r="458" spans="1:38" ht="83.25" customHeight="1" x14ac:dyDescent="0.2">
      <c r="A458" s="114"/>
      <c r="B458" s="44" t="s">
        <v>179</v>
      </c>
      <c r="C458" s="72">
        <f>C457</f>
        <v>349589.48703999998</v>
      </c>
      <c r="D458" s="145"/>
      <c r="E458" s="145"/>
      <c r="F458" s="72">
        <f>F457</f>
        <v>313783.72861000005</v>
      </c>
      <c r="G458" s="145"/>
      <c r="H458" s="145"/>
      <c r="I458" s="23">
        <f>I457</f>
        <v>783000</v>
      </c>
      <c r="J458" s="145"/>
      <c r="K458" s="145"/>
      <c r="L458" s="23">
        <f>L457</f>
        <v>1380000</v>
      </c>
      <c r="M458" s="145"/>
      <c r="N458" s="145"/>
      <c r="O458" s="72">
        <f>O457</f>
        <v>1158686.2060200002</v>
      </c>
      <c r="P458" s="145"/>
      <c r="Q458" s="145"/>
      <c r="R458" s="72">
        <f>R457</f>
        <v>1016069.77009</v>
      </c>
      <c r="S458" s="98"/>
      <c r="T458" s="98"/>
      <c r="U458" s="72">
        <f>U457</f>
        <v>1767204.3901899999</v>
      </c>
      <c r="V458" s="167"/>
      <c r="W458" s="167"/>
      <c r="X458" s="72">
        <f>X457</f>
        <v>1652210.6553200001</v>
      </c>
      <c r="Y458" s="23"/>
      <c r="Z458" s="23"/>
      <c r="AA458" s="23">
        <f>AA457</f>
        <v>100000</v>
      </c>
      <c r="AB458" s="23"/>
      <c r="AC458" s="23"/>
      <c r="AD458" s="23">
        <f>AD457</f>
        <v>1536367</v>
      </c>
      <c r="AE458" s="23"/>
      <c r="AF458" s="23"/>
      <c r="AG458" s="23">
        <f>AG457</f>
        <v>90000</v>
      </c>
      <c r="AH458" s="23"/>
      <c r="AI458" s="23"/>
      <c r="AJ458" s="23">
        <f>AJ457</f>
        <v>1546367</v>
      </c>
      <c r="AK458" s="98"/>
      <c r="AL458" s="98"/>
    </row>
    <row r="459" spans="1:38" ht="69.75" customHeight="1" x14ac:dyDescent="0.2">
      <c r="A459" s="114"/>
      <c r="B459" s="44" t="s">
        <v>204</v>
      </c>
      <c r="C459" s="23"/>
      <c r="D459" s="145"/>
      <c r="E459" s="145"/>
      <c r="F459" s="72">
        <f>F450</f>
        <v>35612.16966</v>
      </c>
      <c r="G459" s="145"/>
      <c r="H459" s="145"/>
      <c r="I459" s="23">
        <f>I448</f>
        <v>739250</v>
      </c>
      <c r="J459" s="145"/>
      <c r="K459" s="145"/>
      <c r="L459" s="23">
        <f>L448</f>
        <v>1361500</v>
      </c>
      <c r="M459" s="145"/>
      <c r="N459" s="145"/>
      <c r="O459" s="72">
        <f>O450</f>
        <v>1079453.1034200001</v>
      </c>
      <c r="P459" s="145"/>
      <c r="Q459" s="145"/>
      <c r="R459" s="72">
        <f>R450</f>
        <v>912512.67009000003</v>
      </c>
      <c r="S459" s="98"/>
      <c r="T459" s="98"/>
      <c r="U459" s="72"/>
      <c r="V459" s="72"/>
      <c r="W459" s="72"/>
      <c r="X459" s="72"/>
      <c r="Y459" s="98"/>
      <c r="Z459" s="98"/>
      <c r="AA459" s="99"/>
      <c r="AB459" s="98"/>
      <c r="AC459" s="98"/>
      <c r="AD459" s="99"/>
      <c r="AE459" s="98"/>
      <c r="AF459" s="98"/>
      <c r="AG459" s="99"/>
      <c r="AH459" s="98"/>
      <c r="AI459" s="98"/>
      <c r="AJ459" s="99"/>
      <c r="AK459" s="98"/>
      <c r="AL459" s="98"/>
    </row>
    <row r="460" spans="1:38" ht="74.25" customHeight="1" x14ac:dyDescent="0.2">
      <c r="A460" s="114"/>
      <c r="B460" s="44" t="s">
        <v>161</v>
      </c>
      <c r="C460" s="23"/>
      <c r="D460" s="145"/>
      <c r="E460" s="145"/>
      <c r="F460" s="72"/>
      <c r="G460" s="145"/>
      <c r="H460" s="145"/>
      <c r="I460" s="23"/>
      <c r="J460" s="145"/>
      <c r="K460" s="145"/>
      <c r="L460" s="72">
        <f>L451</f>
        <v>249025.98248000001</v>
      </c>
      <c r="M460" s="145"/>
      <c r="N460" s="145"/>
      <c r="O460" s="145"/>
      <c r="P460" s="145"/>
      <c r="Q460" s="145"/>
      <c r="R460" s="23"/>
      <c r="S460" s="98"/>
      <c r="T460" s="98"/>
      <c r="U460" s="72"/>
      <c r="V460" s="72"/>
      <c r="W460" s="72"/>
      <c r="X460" s="72"/>
      <c r="Y460" s="98"/>
      <c r="Z460" s="98"/>
      <c r="AA460" s="99"/>
      <c r="AB460" s="98"/>
      <c r="AC460" s="98"/>
      <c r="AD460" s="99"/>
      <c r="AE460" s="98"/>
      <c r="AF460" s="98"/>
      <c r="AG460" s="99"/>
      <c r="AH460" s="98"/>
      <c r="AI460" s="98"/>
      <c r="AJ460" s="99"/>
      <c r="AK460" s="98"/>
      <c r="AL460" s="98"/>
    </row>
    <row r="461" spans="1:38" ht="50.25" customHeight="1" x14ac:dyDescent="0.2">
      <c r="A461" s="114"/>
      <c r="B461" s="44" t="s">
        <v>203</v>
      </c>
      <c r="C461" s="27">
        <f>C452</f>
        <v>752614.37999999989</v>
      </c>
      <c r="D461" s="27"/>
      <c r="E461" s="27"/>
      <c r="F461" s="70">
        <f>F452</f>
        <v>1182985.858</v>
      </c>
      <c r="G461" s="27"/>
      <c r="H461" s="27"/>
      <c r="I461" s="23">
        <f>I452</f>
        <v>292000</v>
      </c>
      <c r="J461" s="27"/>
      <c r="K461" s="27"/>
      <c r="L461" s="23">
        <f>L452</f>
        <v>438000</v>
      </c>
      <c r="M461" s="27"/>
      <c r="N461" s="27"/>
      <c r="O461" s="70">
        <f>O452+O169</f>
        <v>684331.02600000007</v>
      </c>
      <c r="P461" s="27"/>
      <c r="Q461" s="27"/>
      <c r="R461" s="23">
        <f>R452+R169</f>
        <v>723571</v>
      </c>
      <c r="S461" s="27"/>
      <c r="T461" s="27"/>
      <c r="U461" s="70">
        <f>U169</f>
        <v>542955.47400000005</v>
      </c>
      <c r="V461" s="72"/>
      <c r="W461" s="72"/>
      <c r="X461" s="70">
        <f>X169</f>
        <v>343865.22600000002</v>
      </c>
      <c r="Y461" s="27"/>
      <c r="Z461" s="27"/>
      <c r="AA461" s="23">
        <f>AA169</f>
        <v>1550000</v>
      </c>
      <c r="AB461" s="27"/>
      <c r="AC461" s="27"/>
      <c r="AD461" s="23">
        <f>AD169</f>
        <v>1999900</v>
      </c>
      <c r="AE461" s="27"/>
      <c r="AF461" s="27"/>
      <c r="AG461" s="23">
        <f>AG169</f>
        <v>250000</v>
      </c>
      <c r="AH461" s="27"/>
      <c r="AI461" s="27"/>
      <c r="AJ461" s="23">
        <f>AJ169</f>
        <v>430000</v>
      </c>
      <c r="AK461" s="27"/>
      <c r="AL461" s="27"/>
    </row>
    <row r="462" spans="1:38" ht="93" customHeight="1" x14ac:dyDescent="0.2">
      <c r="A462" s="114"/>
      <c r="B462" s="44" t="s">
        <v>204</v>
      </c>
      <c r="C462" s="27">
        <f>C461</f>
        <v>752614.37999999989</v>
      </c>
      <c r="D462" s="145"/>
      <c r="E462" s="145"/>
      <c r="F462" s="70">
        <f>F461</f>
        <v>1182985.858</v>
      </c>
      <c r="G462" s="145"/>
      <c r="H462" s="145"/>
      <c r="I462" s="23">
        <f>I461</f>
        <v>292000</v>
      </c>
      <c r="J462" s="145"/>
      <c r="K462" s="145"/>
      <c r="L462" s="23">
        <f>L461</f>
        <v>438000</v>
      </c>
      <c r="M462" s="145"/>
      <c r="N462" s="145"/>
      <c r="O462" s="23">
        <f>O452</f>
        <v>292000</v>
      </c>
      <c r="P462" s="145"/>
      <c r="Q462" s="145"/>
      <c r="R462" s="23">
        <f>R452</f>
        <v>438000</v>
      </c>
      <c r="S462" s="98"/>
      <c r="T462" s="98"/>
      <c r="U462" s="98"/>
      <c r="V462" s="98"/>
      <c r="W462" s="98"/>
      <c r="X462" s="99"/>
      <c r="Y462" s="98"/>
      <c r="Z462" s="98"/>
      <c r="AA462" s="98"/>
      <c r="AB462" s="98"/>
      <c r="AC462" s="98"/>
      <c r="AD462" s="98"/>
      <c r="AE462" s="98"/>
      <c r="AF462" s="98"/>
      <c r="AG462" s="98"/>
      <c r="AH462" s="98"/>
      <c r="AI462" s="98"/>
      <c r="AJ462" s="98"/>
      <c r="AK462" s="98"/>
      <c r="AL462" s="98"/>
    </row>
    <row r="463" spans="1:38" ht="72.75" customHeight="1" x14ac:dyDescent="0.2">
      <c r="A463" s="119"/>
      <c r="B463" s="44" t="s">
        <v>161</v>
      </c>
      <c r="C463" s="72">
        <f>C454</f>
        <v>34402.910029999999</v>
      </c>
      <c r="D463" s="111"/>
      <c r="E463" s="111"/>
      <c r="F463" s="23">
        <f>F454</f>
        <v>28500</v>
      </c>
      <c r="G463" s="111"/>
      <c r="H463" s="111"/>
      <c r="I463" s="111"/>
      <c r="J463" s="111"/>
      <c r="K463" s="111"/>
      <c r="L463" s="72">
        <f>L454</f>
        <v>429031.42580999999</v>
      </c>
      <c r="M463" s="111"/>
      <c r="N463" s="111"/>
      <c r="O463" s="111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  <c r="AA463" s="111"/>
      <c r="AB463" s="111"/>
      <c r="AC463" s="111"/>
      <c r="AD463" s="111"/>
      <c r="AE463" s="111"/>
      <c r="AF463" s="111"/>
      <c r="AG463" s="111"/>
      <c r="AH463" s="111"/>
      <c r="AI463" s="111"/>
      <c r="AJ463" s="111"/>
      <c r="AK463" s="106"/>
      <c r="AL463" s="106"/>
    </row>
    <row r="464" spans="1:38" ht="4.5" customHeight="1" x14ac:dyDescent="0.2">
      <c r="A464" s="107"/>
      <c r="B464" s="108"/>
      <c r="C464" s="109"/>
      <c r="D464" s="109"/>
      <c r="E464" s="109"/>
      <c r="F464" s="109"/>
      <c r="G464" s="109"/>
      <c r="H464" s="109"/>
      <c r="I464" s="109"/>
      <c r="J464" s="109"/>
      <c r="K464" s="109"/>
      <c r="L464" s="110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  <c r="AB464" s="109"/>
      <c r="AC464" s="109"/>
      <c r="AD464" s="109"/>
      <c r="AE464" s="109"/>
      <c r="AF464" s="109"/>
      <c r="AG464" s="109"/>
      <c r="AH464" s="109"/>
      <c r="AI464" s="109"/>
      <c r="AJ464" s="109"/>
      <c r="AK464" s="109"/>
      <c r="AL464" s="109"/>
    </row>
    <row r="465" spans="1:37" ht="28.5" customHeight="1" x14ac:dyDescent="0.2">
      <c r="A465" s="187" t="s">
        <v>157</v>
      </c>
      <c r="B465" s="187"/>
      <c r="C465" s="187"/>
      <c r="D465" s="187"/>
      <c r="E465" s="187"/>
      <c r="F465" s="187"/>
      <c r="G465" s="187"/>
      <c r="H465" s="187"/>
      <c r="I465" s="187"/>
      <c r="J465" s="187"/>
      <c r="K465" s="187"/>
      <c r="L465" s="187"/>
      <c r="M465" s="187"/>
      <c r="N465" s="187"/>
      <c r="O465" s="187"/>
      <c r="P465" s="187"/>
      <c r="Q465" s="187"/>
      <c r="R465" s="187"/>
      <c r="S465" s="187"/>
      <c r="T465" s="187"/>
      <c r="U465" s="187"/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/>
      <c r="AF465" s="187"/>
      <c r="AG465" s="187"/>
      <c r="AH465" s="187"/>
      <c r="AI465" s="187"/>
      <c r="AJ465" s="187"/>
      <c r="AK465" s="187"/>
    </row>
    <row r="466" spans="1:37" ht="24.75" customHeight="1" x14ac:dyDescent="0.2">
      <c r="A466" s="187" t="s">
        <v>256</v>
      </c>
      <c r="B466" s="187"/>
      <c r="C466" s="187"/>
      <c r="D466" s="187"/>
      <c r="E466" s="187"/>
      <c r="F466" s="187"/>
      <c r="G466" s="187"/>
      <c r="H466" s="187"/>
      <c r="I466" s="187"/>
      <c r="J466" s="187"/>
      <c r="K466" s="187"/>
      <c r="L466" s="187"/>
      <c r="M466" s="187"/>
      <c r="N466" s="187"/>
      <c r="O466" s="187"/>
      <c r="P466" s="187"/>
      <c r="Q466" s="187"/>
      <c r="R466" s="187"/>
      <c r="S466" s="187"/>
      <c r="T466" s="187"/>
      <c r="U466" s="187"/>
      <c r="V466" s="187"/>
      <c r="W466" s="187"/>
      <c r="X466" s="187"/>
      <c r="Y466" s="187"/>
      <c r="Z466" s="105"/>
      <c r="AA466" s="105"/>
      <c r="AB466" s="105"/>
      <c r="AC466" s="105"/>
      <c r="AD466" s="105"/>
      <c r="AE466" s="105"/>
      <c r="AF466" s="105"/>
      <c r="AG466" s="105"/>
      <c r="AH466" s="105"/>
      <c r="AI466" s="105"/>
      <c r="AJ466" s="105"/>
      <c r="AK466" s="105"/>
    </row>
    <row r="467" spans="1:37" ht="26.25" x14ac:dyDescent="0.2">
      <c r="A467" s="187" t="s">
        <v>257</v>
      </c>
      <c r="B467" s="187"/>
      <c r="C467" s="187"/>
      <c r="D467" s="187"/>
      <c r="E467" s="187"/>
      <c r="F467" s="187"/>
      <c r="G467" s="187"/>
      <c r="H467" s="187"/>
      <c r="I467" s="187"/>
      <c r="J467" s="187"/>
      <c r="K467" s="187"/>
      <c r="L467" s="187"/>
      <c r="M467" s="187"/>
      <c r="N467" s="187"/>
      <c r="O467" s="187"/>
      <c r="P467" s="187"/>
      <c r="Q467" s="187"/>
      <c r="R467" s="187"/>
      <c r="S467" s="187"/>
      <c r="T467" s="187"/>
      <c r="U467" s="187"/>
      <c r="V467" s="187"/>
      <c r="W467" s="187"/>
      <c r="X467" s="187"/>
      <c r="Y467" s="187"/>
      <c r="Z467" s="187"/>
      <c r="AA467" s="105"/>
      <c r="AB467" s="105"/>
      <c r="AC467" s="105"/>
      <c r="AD467" s="105"/>
      <c r="AE467" s="105"/>
      <c r="AF467" s="105"/>
      <c r="AG467" s="105"/>
      <c r="AH467" s="105"/>
      <c r="AI467" s="105"/>
      <c r="AJ467" s="105"/>
      <c r="AK467" s="105"/>
    </row>
    <row r="468" spans="1:37" x14ac:dyDescent="0.2">
      <c r="C468" s="1"/>
      <c r="D468" s="1"/>
      <c r="E468" s="1"/>
      <c r="F468" s="1"/>
      <c r="G468" s="1"/>
      <c r="H468" s="1"/>
      <c r="O468" s="1"/>
      <c r="P468" s="1"/>
      <c r="Q468" s="1"/>
      <c r="R468" s="1"/>
      <c r="S468" s="1"/>
      <c r="T468" s="1"/>
      <c r="AA468" s="1"/>
      <c r="AB468" s="1"/>
      <c r="AC468" s="1"/>
      <c r="AD468" s="1"/>
      <c r="AE468" s="1"/>
      <c r="AF468" s="1"/>
    </row>
    <row r="469" spans="1:37" x14ac:dyDescent="0.2">
      <c r="C469" s="1"/>
      <c r="D469" s="1"/>
      <c r="E469" s="1"/>
      <c r="F469" s="1"/>
      <c r="G469" s="1"/>
      <c r="H469" s="1"/>
      <c r="O469" s="1"/>
      <c r="P469" s="1"/>
      <c r="Q469" s="1"/>
      <c r="R469" s="1"/>
      <c r="S469" s="1"/>
      <c r="T469" s="1"/>
      <c r="AA469" s="1"/>
      <c r="AB469" s="1"/>
      <c r="AC469" s="1"/>
      <c r="AD469" s="1"/>
      <c r="AE469" s="1"/>
      <c r="AF469" s="1"/>
    </row>
    <row r="470" spans="1:37" x14ac:dyDescent="0.2">
      <c r="C470" s="1"/>
      <c r="D470" s="1"/>
      <c r="E470" s="1"/>
      <c r="F470" s="1"/>
      <c r="G470" s="1"/>
      <c r="H470" s="1"/>
      <c r="O470" s="1"/>
      <c r="P470" s="1"/>
      <c r="Q470" s="1"/>
      <c r="R470" s="1"/>
      <c r="S470" s="1"/>
      <c r="T470" s="1"/>
      <c r="AA470" s="1"/>
      <c r="AB470" s="1"/>
      <c r="AC470" s="1"/>
      <c r="AD470" s="1"/>
      <c r="AE470" s="1"/>
      <c r="AF470" s="1"/>
    </row>
    <row r="471" spans="1:37" x14ac:dyDescent="0.2">
      <c r="C471" s="1"/>
      <c r="D471" s="1"/>
      <c r="E471" s="1"/>
      <c r="F471" s="1"/>
      <c r="G471" s="1"/>
      <c r="H471" s="1"/>
      <c r="O471" s="1"/>
      <c r="P471" s="1"/>
      <c r="Q471" s="1"/>
      <c r="R471" s="1"/>
      <c r="S471" s="1"/>
      <c r="T471" s="1"/>
      <c r="AA471" s="1"/>
      <c r="AB471" s="1"/>
      <c r="AC471" s="1"/>
      <c r="AD471" s="1"/>
      <c r="AE471" s="1"/>
      <c r="AF471" s="1"/>
    </row>
    <row r="472" spans="1:37" x14ac:dyDescent="0.2">
      <c r="C472" s="1"/>
      <c r="D472" s="1"/>
      <c r="E472" s="1"/>
      <c r="F472" s="1"/>
      <c r="G472" s="1"/>
      <c r="H472" s="1"/>
      <c r="O472" s="1"/>
      <c r="P472" s="1"/>
      <c r="Q472" s="1"/>
      <c r="R472" s="1"/>
      <c r="S472" s="1"/>
      <c r="T472" s="1"/>
      <c r="AA472" s="1"/>
      <c r="AB472" s="1"/>
      <c r="AC472" s="1"/>
      <c r="AD472" s="1"/>
      <c r="AE472" s="1"/>
      <c r="AF472" s="1"/>
    </row>
    <row r="473" spans="1:37" x14ac:dyDescent="0.2">
      <c r="C473" s="1"/>
      <c r="D473" s="1"/>
      <c r="E473" s="1"/>
      <c r="F473" s="1"/>
      <c r="G473" s="1"/>
      <c r="H473" s="1"/>
      <c r="O473" s="1"/>
      <c r="P473" s="1"/>
      <c r="Q473" s="1"/>
      <c r="R473" s="1"/>
      <c r="S473" s="1"/>
      <c r="T473" s="1"/>
      <c r="AA473" s="1"/>
      <c r="AB473" s="1"/>
      <c r="AC473" s="1"/>
      <c r="AD473" s="1"/>
      <c r="AE473" s="1"/>
      <c r="AF473" s="1"/>
    </row>
    <row r="474" spans="1:37" x14ac:dyDescent="0.2">
      <c r="C474" s="1"/>
      <c r="D474" s="1"/>
      <c r="E474" s="1"/>
      <c r="F474" s="1"/>
      <c r="G474" s="1"/>
      <c r="H474" s="1"/>
      <c r="O474" s="1"/>
      <c r="P474" s="1"/>
      <c r="Q474" s="1"/>
      <c r="R474" s="1"/>
      <c r="S474" s="1"/>
      <c r="T474" s="1"/>
      <c r="AA474" s="1"/>
      <c r="AB474" s="1"/>
      <c r="AC474" s="1"/>
      <c r="AD474" s="1"/>
      <c r="AE474" s="1"/>
      <c r="AF474" s="1"/>
    </row>
    <row r="475" spans="1:37" x14ac:dyDescent="0.2">
      <c r="C475" s="1"/>
      <c r="D475" s="1"/>
      <c r="E475" s="1"/>
      <c r="F475" s="1"/>
      <c r="G475" s="1"/>
      <c r="H475" s="1"/>
      <c r="O475" s="1"/>
      <c r="P475" s="1"/>
      <c r="Q475" s="1"/>
      <c r="R475" s="1"/>
      <c r="S475" s="1"/>
      <c r="T475" s="1"/>
      <c r="AA475" s="1"/>
      <c r="AB475" s="1"/>
      <c r="AC475" s="1"/>
      <c r="AD475" s="1"/>
      <c r="AE475" s="1"/>
      <c r="AF475" s="1"/>
    </row>
    <row r="476" spans="1:37" ht="18.75" x14ac:dyDescent="0.2">
      <c r="C476" s="1"/>
      <c r="D476" s="131"/>
      <c r="E476" s="1"/>
      <c r="F476" s="1"/>
      <c r="G476" s="1"/>
      <c r="H476" s="1"/>
      <c r="O476" s="1"/>
      <c r="P476" s="1"/>
      <c r="Q476" s="1"/>
      <c r="R476" s="1"/>
      <c r="S476" s="1"/>
      <c r="T476" s="1"/>
      <c r="AA476" s="1"/>
      <c r="AB476" s="1"/>
      <c r="AC476" s="1"/>
      <c r="AD476" s="1"/>
      <c r="AE476" s="1"/>
      <c r="AF476" s="1"/>
    </row>
    <row r="477" spans="1:37" ht="18.75" x14ac:dyDescent="0.2">
      <c r="C477" s="1"/>
      <c r="D477" s="1"/>
      <c r="E477" s="1"/>
      <c r="F477" s="1"/>
      <c r="G477" s="1"/>
      <c r="H477" s="1"/>
      <c r="I477" s="147"/>
      <c r="O477" s="1"/>
      <c r="P477" s="1"/>
      <c r="Q477" s="1"/>
      <c r="R477" s="1"/>
      <c r="S477" s="1"/>
      <c r="T477" s="1"/>
      <c r="AA477" s="1"/>
      <c r="AB477" s="1"/>
      <c r="AC477" s="1"/>
      <c r="AD477" s="1"/>
      <c r="AE477" s="1"/>
      <c r="AF477" s="1"/>
    </row>
    <row r="478" spans="1:37" x14ac:dyDescent="0.2">
      <c r="C478" s="1"/>
      <c r="D478" s="1"/>
      <c r="E478" s="1"/>
      <c r="F478" s="1"/>
      <c r="G478" s="1"/>
      <c r="H478" s="1"/>
      <c r="O478" s="1"/>
      <c r="P478" s="1"/>
      <c r="Q478" s="1"/>
      <c r="R478" s="1"/>
      <c r="S478" s="1"/>
      <c r="T478" s="1"/>
      <c r="AA478" s="1"/>
      <c r="AB478" s="1"/>
      <c r="AC478" s="1"/>
      <c r="AD478" s="1"/>
      <c r="AE478" s="1"/>
      <c r="AF478" s="1"/>
    </row>
    <row r="479" spans="1:37" x14ac:dyDescent="0.2">
      <c r="C479" s="1"/>
      <c r="D479" s="1"/>
      <c r="E479" s="1"/>
      <c r="F479" s="1"/>
      <c r="G479" s="1"/>
      <c r="H479" s="1"/>
      <c r="O479" s="1"/>
      <c r="P479" s="1"/>
      <c r="Q479" s="1"/>
      <c r="R479" s="1"/>
      <c r="S479" s="1"/>
      <c r="T479" s="1"/>
      <c r="AA479" s="1"/>
      <c r="AB479" s="1"/>
      <c r="AC479" s="1"/>
      <c r="AD479" s="1"/>
      <c r="AE479" s="1"/>
      <c r="AF479" s="1"/>
    </row>
    <row r="480" spans="1:37" x14ac:dyDescent="0.2">
      <c r="C480" s="1"/>
      <c r="D480" s="1"/>
      <c r="E480" s="1"/>
      <c r="F480" s="1"/>
      <c r="G480" s="1"/>
      <c r="H480" s="1"/>
      <c r="O480" s="1"/>
      <c r="P480" s="1"/>
      <c r="Q480" s="1"/>
      <c r="R480" s="1"/>
      <c r="S480" s="1"/>
      <c r="T480" s="1"/>
      <c r="AA480" s="1"/>
      <c r="AB480" s="1"/>
      <c r="AC480" s="1"/>
      <c r="AD480" s="1"/>
      <c r="AE480" s="1"/>
      <c r="AF480" s="1"/>
    </row>
    <row r="481" spans="3:32" x14ac:dyDescent="0.2">
      <c r="C481" s="1"/>
      <c r="D481" s="1"/>
      <c r="E481" s="1"/>
      <c r="F481" s="1"/>
      <c r="G481" s="1"/>
      <c r="H481" s="1"/>
      <c r="O481" s="1"/>
      <c r="P481" s="1"/>
      <c r="Q481" s="1"/>
      <c r="R481" s="1"/>
      <c r="S481" s="1"/>
      <c r="T481" s="1"/>
      <c r="AA481" s="1"/>
      <c r="AB481" s="1"/>
      <c r="AC481" s="1"/>
      <c r="AD481" s="1"/>
      <c r="AE481" s="1"/>
      <c r="AF481" s="1"/>
    </row>
    <row r="482" spans="3:32" x14ac:dyDescent="0.2">
      <c r="C482" s="1"/>
      <c r="D482" s="1"/>
      <c r="E482" s="1"/>
      <c r="F482" s="1"/>
      <c r="G482" s="1"/>
      <c r="H482" s="1"/>
      <c r="O482" s="1"/>
      <c r="P482" s="1"/>
      <c r="Q482" s="1"/>
      <c r="R482" s="1"/>
      <c r="S482" s="1"/>
      <c r="T482" s="1"/>
      <c r="AA482" s="1"/>
      <c r="AB482" s="1"/>
      <c r="AC482" s="1"/>
      <c r="AD482" s="1"/>
      <c r="AE482" s="1"/>
      <c r="AF482" s="1"/>
    </row>
    <row r="483" spans="3:32" x14ac:dyDescent="0.2">
      <c r="C483" s="1"/>
      <c r="D483" s="1"/>
      <c r="E483" s="1"/>
      <c r="F483" s="1"/>
      <c r="G483" s="1"/>
      <c r="H483" s="1"/>
      <c r="O483" s="1"/>
      <c r="P483" s="1"/>
      <c r="Q483" s="1"/>
      <c r="R483" s="1"/>
      <c r="S483" s="1"/>
      <c r="T483" s="1"/>
      <c r="AA483" s="1"/>
      <c r="AB483" s="1"/>
      <c r="AC483" s="1"/>
      <c r="AD483" s="1"/>
      <c r="AE483" s="1"/>
      <c r="AF483" s="1"/>
    </row>
    <row r="484" spans="3:32" x14ac:dyDescent="0.2">
      <c r="C484" s="1"/>
      <c r="D484" s="1"/>
      <c r="E484" s="1"/>
      <c r="F484" s="1"/>
      <c r="G484" s="1"/>
      <c r="H484" s="1"/>
      <c r="O484" s="1"/>
      <c r="P484" s="1"/>
      <c r="Q484" s="1"/>
      <c r="R484" s="1"/>
      <c r="S484" s="1"/>
      <c r="T484" s="1"/>
      <c r="AA484" s="1"/>
      <c r="AB484" s="1"/>
      <c r="AC484" s="1"/>
      <c r="AD484" s="1"/>
      <c r="AE484" s="1"/>
      <c r="AF484" s="1"/>
    </row>
    <row r="485" spans="3:32" x14ac:dyDescent="0.2">
      <c r="C485" s="1"/>
      <c r="D485" s="1"/>
      <c r="E485" s="1"/>
      <c r="F485" s="1"/>
      <c r="G485" s="1"/>
      <c r="H485" s="1"/>
      <c r="O485" s="1"/>
      <c r="P485" s="1"/>
      <c r="Q485" s="1"/>
      <c r="R485" s="1"/>
      <c r="S485" s="1"/>
      <c r="T485" s="1"/>
      <c r="AA485" s="1"/>
      <c r="AB485" s="1"/>
      <c r="AC485" s="1"/>
      <c r="AD485" s="1"/>
      <c r="AE485" s="1"/>
      <c r="AF485" s="1"/>
    </row>
    <row r="486" spans="3:32" x14ac:dyDescent="0.2">
      <c r="C486" s="1"/>
      <c r="D486" s="1"/>
      <c r="E486" s="1"/>
      <c r="F486" s="1"/>
      <c r="G486" s="1"/>
      <c r="H486" s="1"/>
      <c r="O486" s="1"/>
      <c r="P486" s="1"/>
      <c r="Q486" s="1"/>
      <c r="R486" s="1"/>
      <c r="S486" s="1"/>
      <c r="T486" s="1"/>
      <c r="AA486" s="1"/>
      <c r="AB486" s="1"/>
      <c r="AC486" s="1"/>
      <c r="AD486" s="1"/>
      <c r="AE486" s="1"/>
      <c r="AF486" s="1"/>
    </row>
    <row r="487" spans="3:32" x14ac:dyDescent="0.2">
      <c r="C487" s="1"/>
      <c r="D487" s="1"/>
      <c r="E487" s="1"/>
      <c r="F487" s="1"/>
      <c r="G487" s="1"/>
      <c r="H487" s="1"/>
      <c r="O487" s="1"/>
      <c r="P487" s="1"/>
      <c r="Q487" s="1"/>
      <c r="R487" s="1"/>
      <c r="S487" s="1"/>
      <c r="T487" s="1"/>
      <c r="AA487" s="1"/>
      <c r="AB487" s="1"/>
      <c r="AC487" s="1"/>
      <c r="AD487" s="1"/>
      <c r="AE487" s="1"/>
      <c r="AF487" s="1"/>
    </row>
    <row r="488" spans="3:32" x14ac:dyDescent="0.2">
      <c r="C488" s="1"/>
      <c r="D488" s="1"/>
      <c r="E488" s="1"/>
      <c r="F488" s="1"/>
      <c r="G488" s="1"/>
      <c r="H488" s="1"/>
      <c r="O488" s="1"/>
      <c r="P488" s="1"/>
      <c r="Q488" s="1"/>
      <c r="R488" s="1"/>
      <c r="S488" s="1"/>
      <c r="T488" s="1"/>
      <c r="AA488" s="1"/>
      <c r="AB488" s="1"/>
      <c r="AC488" s="1"/>
      <c r="AD488" s="1"/>
      <c r="AE488" s="1"/>
      <c r="AF488" s="1"/>
    </row>
    <row r="489" spans="3:32" x14ac:dyDescent="0.2">
      <c r="C489" s="1"/>
      <c r="D489" s="1"/>
      <c r="E489" s="1"/>
      <c r="F489" s="1"/>
      <c r="G489" s="1"/>
      <c r="H489" s="1"/>
      <c r="O489" s="1"/>
      <c r="P489" s="1"/>
      <c r="Q489" s="1"/>
      <c r="R489" s="1"/>
      <c r="S489" s="1"/>
      <c r="T489" s="1"/>
      <c r="AA489" s="1"/>
      <c r="AB489" s="1"/>
      <c r="AC489" s="1"/>
      <c r="AD489" s="1"/>
      <c r="AE489" s="1"/>
      <c r="AF489" s="1"/>
    </row>
    <row r="490" spans="3:32" x14ac:dyDescent="0.2">
      <c r="C490" s="1"/>
      <c r="D490" s="1"/>
      <c r="E490" s="1"/>
      <c r="F490" s="1"/>
      <c r="G490" s="1"/>
      <c r="H490" s="1"/>
      <c r="O490" s="1"/>
      <c r="P490" s="1"/>
      <c r="Q490" s="1"/>
      <c r="R490" s="1"/>
      <c r="S490" s="1"/>
      <c r="T490" s="1"/>
      <c r="AA490" s="1"/>
      <c r="AB490" s="1"/>
      <c r="AC490" s="1"/>
      <c r="AD490" s="1"/>
      <c r="AE490" s="1"/>
      <c r="AF490" s="1"/>
    </row>
    <row r="491" spans="3:32" x14ac:dyDescent="0.2">
      <c r="C491" s="1"/>
      <c r="D491" s="1"/>
      <c r="E491" s="1"/>
      <c r="F491" s="1"/>
      <c r="G491" s="1"/>
      <c r="H491" s="1"/>
      <c r="O491" s="1"/>
      <c r="P491" s="1"/>
      <c r="Q491" s="1"/>
      <c r="R491" s="1"/>
      <c r="S491" s="1"/>
      <c r="T491" s="1"/>
      <c r="AA491" s="1"/>
      <c r="AB491" s="1"/>
      <c r="AC491" s="1"/>
      <c r="AD491" s="1"/>
      <c r="AE491" s="1"/>
      <c r="AF491" s="1"/>
    </row>
    <row r="492" spans="3:32" x14ac:dyDescent="0.2">
      <c r="C492" s="1"/>
      <c r="D492" s="1"/>
      <c r="E492" s="1"/>
      <c r="F492" s="1"/>
      <c r="G492" s="1"/>
      <c r="H492" s="1"/>
      <c r="O492" s="1"/>
      <c r="P492" s="1"/>
      <c r="Q492" s="1"/>
      <c r="R492" s="1"/>
      <c r="S492" s="1"/>
      <c r="T492" s="1"/>
      <c r="AA492" s="1"/>
      <c r="AB492" s="1"/>
      <c r="AC492" s="1"/>
      <c r="AD492" s="1"/>
      <c r="AE492" s="1"/>
      <c r="AF492" s="1"/>
    </row>
    <row r="493" spans="3:32" x14ac:dyDescent="0.2">
      <c r="C493" s="1"/>
      <c r="D493" s="1"/>
      <c r="E493" s="1"/>
      <c r="F493" s="1"/>
      <c r="G493" s="1"/>
      <c r="H493" s="1"/>
      <c r="O493" s="1"/>
      <c r="P493" s="1"/>
      <c r="Q493" s="1"/>
      <c r="R493" s="1"/>
      <c r="S493" s="1"/>
      <c r="T493" s="1"/>
      <c r="AA493" s="1"/>
      <c r="AB493" s="1"/>
      <c r="AC493" s="1"/>
      <c r="AD493" s="1"/>
      <c r="AE493" s="1"/>
      <c r="AF493" s="1"/>
    </row>
    <row r="494" spans="3:32" x14ac:dyDescent="0.2">
      <c r="C494" s="1"/>
      <c r="D494" s="1"/>
      <c r="E494" s="1"/>
      <c r="F494" s="1"/>
      <c r="G494" s="1"/>
      <c r="H494" s="1"/>
      <c r="O494" s="1"/>
      <c r="P494" s="1"/>
      <c r="Q494" s="1"/>
      <c r="R494" s="1"/>
      <c r="S494" s="1"/>
      <c r="T494" s="1"/>
      <c r="AA494" s="1"/>
      <c r="AB494" s="1"/>
      <c r="AC494" s="1"/>
      <c r="AD494" s="1"/>
      <c r="AE494" s="1"/>
      <c r="AF494" s="1"/>
    </row>
    <row r="495" spans="3:32" x14ac:dyDescent="0.2">
      <c r="C495" s="1"/>
      <c r="D495" s="1"/>
      <c r="E495" s="1"/>
      <c r="F495" s="1"/>
      <c r="G495" s="1"/>
      <c r="H495" s="1"/>
      <c r="O495" s="1"/>
      <c r="P495" s="1"/>
      <c r="Q495" s="1"/>
      <c r="R495" s="1"/>
      <c r="S495" s="1"/>
      <c r="T495" s="1"/>
      <c r="AA495" s="1"/>
      <c r="AB495" s="1"/>
      <c r="AC495" s="1"/>
      <c r="AD495" s="1"/>
      <c r="AE495" s="1"/>
      <c r="AF495" s="1"/>
    </row>
    <row r="496" spans="3:32" x14ac:dyDescent="0.2">
      <c r="C496" s="1"/>
      <c r="D496" s="1"/>
      <c r="E496" s="1"/>
      <c r="F496" s="1"/>
      <c r="G496" s="1"/>
      <c r="H496" s="1"/>
      <c r="O496" s="1"/>
      <c r="P496" s="1"/>
      <c r="Q496" s="1"/>
      <c r="R496" s="1"/>
      <c r="S496" s="1"/>
      <c r="T496" s="1"/>
      <c r="AA496" s="1"/>
      <c r="AB496" s="1"/>
      <c r="AC496" s="1"/>
      <c r="AD496" s="1"/>
      <c r="AE496" s="1"/>
      <c r="AF496" s="1"/>
    </row>
    <row r="497" spans="3:32" x14ac:dyDescent="0.2">
      <c r="C497" s="1"/>
      <c r="D497" s="1"/>
      <c r="E497" s="1"/>
      <c r="F497" s="1"/>
      <c r="G497" s="1"/>
      <c r="H497" s="1"/>
      <c r="O497" s="1"/>
      <c r="P497" s="1"/>
      <c r="Q497" s="1"/>
      <c r="R497" s="1"/>
      <c r="S497" s="1"/>
      <c r="T497" s="1"/>
      <c r="AA497" s="1"/>
      <c r="AB497" s="1"/>
      <c r="AC497" s="1"/>
      <c r="AD497" s="1"/>
      <c r="AE497" s="1"/>
      <c r="AF497" s="1"/>
    </row>
    <row r="498" spans="3:32" x14ac:dyDescent="0.2">
      <c r="C498" s="1"/>
      <c r="D498" s="1"/>
      <c r="E498" s="1"/>
      <c r="F498" s="1"/>
      <c r="G498" s="1"/>
      <c r="H498" s="1"/>
      <c r="O498" s="1"/>
      <c r="P498" s="1"/>
      <c r="Q498" s="1"/>
      <c r="R498" s="1"/>
      <c r="S498" s="1"/>
      <c r="T498" s="1"/>
      <c r="AA498" s="1"/>
      <c r="AB498" s="1"/>
      <c r="AC498" s="1"/>
      <c r="AD498" s="1"/>
      <c r="AE498" s="1"/>
      <c r="AF498" s="1"/>
    </row>
    <row r="499" spans="3:32" x14ac:dyDescent="0.2">
      <c r="C499" s="1"/>
      <c r="D499" s="1"/>
      <c r="E499" s="1"/>
      <c r="F499" s="1"/>
      <c r="G499" s="1"/>
      <c r="H499" s="1"/>
      <c r="O499" s="1"/>
      <c r="P499" s="1"/>
      <c r="Q499" s="1"/>
      <c r="R499" s="1"/>
      <c r="S499" s="1"/>
      <c r="T499" s="1"/>
      <c r="AA499" s="1"/>
      <c r="AB499" s="1"/>
      <c r="AC499" s="1"/>
      <c r="AD499" s="1"/>
      <c r="AE499" s="1"/>
      <c r="AF499" s="1"/>
    </row>
    <row r="500" spans="3:32" x14ac:dyDescent="0.2">
      <c r="C500" s="1"/>
      <c r="D500" s="1"/>
      <c r="E500" s="1"/>
      <c r="F500" s="1"/>
      <c r="G500" s="1"/>
      <c r="H500" s="1"/>
      <c r="O500" s="1"/>
      <c r="P500" s="1"/>
      <c r="Q500" s="1"/>
      <c r="R500" s="1"/>
      <c r="S500" s="1"/>
      <c r="T500" s="1"/>
      <c r="AA500" s="1"/>
      <c r="AB500" s="1"/>
      <c r="AC500" s="1"/>
      <c r="AD500" s="1"/>
      <c r="AE500" s="1"/>
      <c r="AF500" s="1"/>
    </row>
    <row r="501" spans="3:32" x14ac:dyDescent="0.2">
      <c r="C501" s="1"/>
      <c r="D501" s="1"/>
      <c r="E501" s="1"/>
      <c r="F501" s="1"/>
      <c r="G501" s="1"/>
      <c r="H501" s="1"/>
      <c r="O501" s="1"/>
      <c r="P501" s="1"/>
      <c r="Q501" s="1"/>
      <c r="R501" s="1"/>
      <c r="S501" s="1"/>
      <c r="T501" s="1"/>
      <c r="AA501" s="1"/>
      <c r="AB501" s="1"/>
      <c r="AC501" s="1"/>
      <c r="AD501" s="1"/>
      <c r="AE501" s="1"/>
      <c r="AF501" s="1"/>
    </row>
    <row r="502" spans="3:32" x14ac:dyDescent="0.2">
      <c r="C502" s="1"/>
      <c r="D502" s="1"/>
      <c r="E502" s="1"/>
      <c r="F502" s="1"/>
      <c r="G502" s="1"/>
      <c r="H502" s="1"/>
      <c r="O502" s="1"/>
      <c r="P502" s="1"/>
      <c r="Q502" s="1"/>
      <c r="R502" s="1"/>
      <c r="S502" s="1"/>
      <c r="T502" s="1"/>
      <c r="AA502" s="1"/>
      <c r="AB502" s="1"/>
      <c r="AC502" s="1"/>
      <c r="AD502" s="1"/>
      <c r="AE502" s="1"/>
      <c r="AF502" s="1"/>
    </row>
    <row r="503" spans="3:32" x14ac:dyDescent="0.2">
      <c r="C503" s="1"/>
      <c r="D503" s="1"/>
      <c r="E503" s="1"/>
      <c r="F503" s="1"/>
      <c r="G503" s="1"/>
      <c r="H503" s="1"/>
      <c r="O503" s="1"/>
      <c r="P503" s="1"/>
      <c r="Q503" s="1"/>
      <c r="R503" s="1"/>
      <c r="S503" s="1"/>
      <c r="T503" s="1"/>
      <c r="AA503" s="1"/>
      <c r="AB503" s="1"/>
      <c r="AC503" s="1"/>
      <c r="AD503" s="1"/>
      <c r="AE503" s="1"/>
      <c r="AF503" s="1"/>
    </row>
    <row r="504" spans="3:32" x14ac:dyDescent="0.2">
      <c r="C504" s="1"/>
      <c r="D504" s="1"/>
      <c r="E504" s="1"/>
      <c r="F504" s="1"/>
      <c r="G504" s="1"/>
      <c r="H504" s="1"/>
      <c r="O504" s="1"/>
      <c r="P504" s="1"/>
      <c r="Q504" s="1"/>
      <c r="R504" s="1"/>
      <c r="S504" s="1"/>
      <c r="T504" s="1"/>
      <c r="AA504" s="1"/>
      <c r="AB504" s="1"/>
      <c r="AC504" s="1"/>
      <c r="AD504" s="1"/>
      <c r="AE504" s="1"/>
      <c r="AF504" s="1"/>
    </row>
    <row r="505" spans="3:32" x14ac:dyDescent="0.2">
      <c r="C505" s="1"/>
      <c r="D505" s="1"/>
      <c r="E505" s="1"/>
      <c r="F505" s="1"/>
      <c r="G505" s="1"/>
      <c r="H505" s="1"/>
      <c r="O505" s="1"/>
      <c r="P505" s="1"/>
      <c r="Q505" s="1"/>
      <c r="R505" s="1"/>
      <c r="S505" s="1"/>
      <c r="T505" s="1"/>
      <c r="AA505" s="1"/>
      <c r="AB505" s="1"/>
      <c r="AC505" s="1"/>
      <c r="AD505" s="1"/>
      <c r="AE505" s="1"/>
      <c r="AF505" s="1"/>
    </row>
    <row r="506" spans="3:32" x14ac:dyDescent="0.2">
      <c r="C506" s="1"/>
      <c r="D506" s="1"/>
      <c r="E506" s="1"/>
      <c r="F506" s="1"/>
      <c r="G506" s="1"/>
      <c r="H506" s="1"/>
      <c r="O506" s="1"/>
      <c r="P506" s="1"/>
      <c r="Q506" s="1"/>
      <c r="R506" s="1"/>
      <c r="S506" s="1"/>
      <c r="T506" s="1"/>
      <c r="AA506" s="1"/>
      <c r="AB506" s="1"/>
      <c r="AC506" s="1"/>
      <c r="AD506" s="1"/>
      <c r="AE506" s="1"/>
      <c r="AF506" s="1"/>
    </row>
    <row r="507" spans="3:32" x14ac:dyDescent="0.2">
      <c r="C507" s="1"/>
      <c r="D507" s="1"/>
      <c r="E507" s="1"/>
      <c r="F507" s="1"/>
      <c r="G507" s="1"/>
      <c r="H507" s="1"/>
      <c r="O507" s="1"/>
      <c r="P507" s="1"/>
      <c r="Q507" s="1"/>
      <c r="R507" s="1"/>
      <c r="S507" s="1"/>
      <c r="T507" s="1"/>
      <c r="AA507" s="1"/>
      <c r="AB507" s="1"/>
      <c r="AC507" s="1"/>
      <c r="AD507" s="1"/>
      <c r="AE507" s="1"/>
      <c r="AF507" s="1"/>
    </row>
    <row r="508" spans="3:32" x14ac:dyDescent="0.2">
      <c r="C508" s="1"/>
      <c r="D508" s="1"/>
      <c r="E508" s="1"/>
      <c r="F508" s="1"/>
      <c r="G508" s="1"/>
      <c r="H508" s="1"/>
      <c r="O508" s="1"/>
      <c r="P508" s="1"/>
      <c r="Q508" s="1"/>
      <c r="R508" s="1"/>
      <c r="S508" s="1"/>
      <c r="T508" s="1"/>
      <c r="AA508" s="1"/>
      <c r="AB508" s="1"/>
      <c r="AC508" s="1"/>
      <c r="AD508" s="1"/>
      <c r="AE508" s="1"/>
      <c r="AF508" s="1"/>
    </row>
    <row r="509" spans="3:32" x14ac:dyDescent="0.2">
      <c r="C509" s="1"/>
      <c r="D509" s="1"/>
      <c r="E509" s="1"/>
      <c r="F509" s="1"/>
      <c r="G509" s="1"/>
      <c r="H509" s="1"/>
      <c r="O509" s="1"/>
      <c r="P509" s="1"/>
      <c r="Q509" s="1"/>
      <c r="R509" s="1"/>
      <c r="S509" s="1"/>
      <c r="T509" s="1"/>
      <c r="AA509" s="1"/>
      <c r="AB509" s="1"/>
      <c r="AC509" s="1"/>
      <c r="AD509" s="1"/>
      <c r="AE509" s="1"/>
      <c r="AF509" s="1"/>
    </row>
    <row r="510" spans="3:32" x14ac:dyDescent="0.2">
      <c r="C510" s="1"/>
      <c r="D510" s="1"/>
      <c r="E510" s="1"/>
      <c r="F510" s="1"/>
      <c r="G510" s="1"/>
      <c r="H510" s="1"/>
      <c r="O510" s="1"/>
      <c r="P510" s="1"/>
      <c r="Q510" s="1"/>
      <c r="R510" s="1"/>
      <c r="S510" s="1"/>
      <c r="T510" s="1"/>
      <c r="AA510" s="1"/>
      <c r="AB510" s="1"/>
      <c r="AC510" s="1"/>
      <c r="AD510" s="1"/>
      <c r="AE510" s="1"/>
      <c r="AF510" s="1"/>
    </row>
    <row r="511" spans="3:32" x14ac:dyDescent="0.2">
      <c r="C511" s="1"/>
      <c r="D511" s="1"/>
      <c r="E511" s="1"/>
      <c r="F511" s="1"/>
      <c r="G511" s="1"/>
      <c r="H511" s="1"/>
      <c r="O511" s="1"/>
      <c r="P511" s="1"/>
      <c r="Q511" s="1"/>
      <c r="R511" s="1"/>
      <c r="S511" s="1"/>
      <c r="T511" s="1"/>
      <c r="AA511" s="1"/>
      <c r="AB511" s="1"/>
      <c r="AC511" s="1"/>
      <c r="AD511" s="1"/>
      <c r="AE511" s="1"/>
      <c r="AF511" s="1"/>
    </row>
    <row r="512" spans="3:32" x14ac:dyDescent="0.2">
      <c r="C512" s="1"/>
      <c r="D512" s="1"/>
      <c r="E512" s="1"/>
      <c r="F512" s="1"/>
      <c r="G512" s="1"/>
      <c r="H512" s="1"/>
      <c r="O512" s="1"/>
      <c r="P512" s="1"/>
      <c r="Q512" s="1"/>
      <c r="R512" s="1"/>
      <c r="S512" s="1"/>
      <c r="T512" s="1"/>
      <c r="AA512" s="1"/>
      <c r="AB512" s="1"/>
      <c r="AC512" s="1"/>
      <c r="AD512" s="1"/>
      <c r="AE512" s="1"/>
      <c r="AF512" s="1"/>
    </row>
    <row r="513" spans="3:32" x14ac:dyDescent="0.2">
      <c r="C513" s="1"/>
      <c r="D513" s="1"/>
      <c r="E513" s="1"/>
      <c r="F513" s="1"/>
      <c r="G513" s="1"/>
      <c r="H513" s="1"/>
      <c r="O513" s="1"/>
      <c r="P513" s="1"/>
      <c r="Q513" s="1"/>
      <c r="R513" s="1"/>
      <c r="S513" s="1"/>
      <c r="T513" s="1"/>
      <c r="AA513" s="1"/>
      <c r="AB513" s="1"/>
      <c r="AC513" s="1"/>
      <c r="AD513" s="1"/>
      <c r="AE513" s="1"/>
      <c r="AF513" s="1"/>
    </row>
    <row r="514" spans="3:32" x14ac:dyDescent="0.2">
      <c r="C514" s="1"/>
      <c r="D514" s="1"/>
      <c r="E514" s="1"/>
      <c r="F514" s="1"/>
      <c r="G514" s="1"/>
      <c r="H514" s="1"/>
      <c r="O514" s="1"/>
      <c r="P514" s="1"/>
      <c r="Q514" s="1"/>
      <c r="R514" s="1"/>
      <c r="S514" s="1"/>
      <c r="T514" s="1"/>
      <c r="AA514" s="1"/>
      <c r="AB514" s="1"/>
      <c r="AC514" s="1"/>
      <c r="AD514" s="1"/>
      <c r="AE514" s="1"/>
      <c r="AF514" s="1"/>
    </row>
    <row r="515" spans="3:32" x14ac:dyDescent="0.2">
      <c r="C515" s="1"/>
      <c r="D515" s="1"/>
      <c r="E515" s="1"/>
      <c r="F515" s="1"/>
      <c r="G515" s="1"/>
      <c r="H515" s="1"/>
      <c r="O515" s="1"/>
      <c r="P515" s="1"/>
      <c r="Q515" s="1"/>
      <c r="R515" s="1"/>
      <c r="S515" s="1"/>
      <c r="T515" s="1"/>
      <c r="AA515" s="1"/>
      <c r="AB515" s="1"/>
      <c r="AC515" s="1"/>
      <c r="AD515" s="1"/>
      <c r="AE515" s="1"/>
      <c r="AF515" s="1"/>
    </row>
    <row r="516" spans="3:32" x14ac:dyDescent="0.2">
      <c r="C516" s="1"/>
      <c r="D516" s="1"/>
      <c r="E516" s="1"/>
      <c r="F516" s="1"/>
      <c r="G516" s="1"/>
      <c r="H516" s="1"/>
      <c r="O516" s="1"/>
      <c r="P516" s="1"/>
      <c r="Q516" s="1"/>
      <c r="R516" s="1"/>
      <c r="S516" s="1"/>
      <c r="T516" s="1"/>
      <c r="AA516" s="1"/>
      <c r="AB516" s="1"/>
      <c r="AC516" s="1"/>
      <c r="AD516" s="1"/>
      <c r="AE516" s="1"/>
      <c r="AF516" s="1"/>
    </row>
    <row r="517" spans="3:32" x14ac:dyDescent="0.2">
      <c r="C517" s="1"/>
      <c r="D517" s="1"/>
      <c r="E517" s="1"/>
      <c r="F517" s="1"/>
      <c r="G517" s="1"/>
      <c r="H517" s="1"/>
      <c r="O517" s="1"/>
      <c r="P517" s="1"/>
      <c r="Q517" s="1"/>
      <c r="R517" s="1"/>
      <c r="S517" s="1"/>
      <c r="T517" s="1"/>
      <c r="AA517" s="1"/>
      <c r="AB517" s="1"/>
      <c r="AC517" s="1"/>
      <c r="AD517" s="1"/>
      <c r="AE517" s="1"/>
      <c r="AF517" s="1"/>
    </row>
    <row r="518" spans="3:32" x14ac:dyDescent="0.2">
      <c r="C518" s="1"/>
      <c r="D518" s="1"/>
      <c r="E518" s="1"/>
      <c r="F518" s="1"/>
      <c r="G518" s="1"/>
      <c r="H518" s="1"/>
      <c r="O518" s="1"/>
      <c r="P518" s="1"/>
      <c r="Q518" s="1"/>
      <c r="R518" s="1"/>
      <c r="S518" s="1"/>
      <c r="T518" s="1"/>
      <c r="AA518" s="1"/>
      <c r="AB518" s="1"/>
      <c r="AC518" s="1"/>
      <c r="AD518" s="1"/>
      <c r="AE518" s="1"/>
      <c r="AF518" s="1"/>
    </row>
    <row r="519" spans="3:32" x14ac:dyDescent="0.2">
      <c r="C519" s="1"/>
      <c r="D519" s="1"/>
      <c r="E519" s="1"/>
      <c r="F519" s="1"/>
      <c r="G519" s="1"/>
      <c r="H519" s="1"/>
      <c r="O519" s="1"/>
      <c r="P519" s="1"/>
      <c r="Q519" s="1"/>
      <c r="R519" s="1"/>
      <c r="S519" s="1"/>
      <c r="T519" s="1"/>
      <c r="AA519" s="1"/>
      <c r="AB519" s="1"/>
      <c r="AC519" s="1"/>
      <c r="AD519" s="1"/>
      <c r="AE519" s="1"/>
      <c r="AF519" s="1"/>
    </row>
    <row r="520" spans="3:32" x14ac:dyDescent="0.2">
      <c r="C520" s="1"/>
      <c r="D520" s="1"/>
      <c r="E520" s="1"/>
      <c r="F520" s="1"/>
      <c r="G520" s="1"/>
      <c r="H520" s="1"/>
      <c r="O520" s="1"/>
      <c r="P520" s="1"/>
      <c r="Q520" s="1"/>
      <c r="R520" s="1"/>
      <c r="S520" s="1"/>
      <c r="T520" s="1"/>
      <c r="AA520" s="1"/>
      <c r="AB520" s="1"/>
      <c r="AC520" s="1"/>
      <c r="AD520" s="1"/>
      <c r="AE520" s="1"/>
      <c r="AF520" s="1"/>
    </row>
    <row r="521" spans="3:32" x14ac:dyDescent="0.2">
      <c r="C521" s="1"/>
      <c r="D521" s="1"/>
      <c r="E521" s="1"/>
      <c r="F521" s="1"/>
      <c r="G521" s="1"/>
      <c r="H521" s="1"/>
      <c r="O521" s="1"/>
      <c r="P521" s="1"/>
      <c r="Q521" s="1"/>
      <c r="R521" s="1"/>
      <c r="S521" s="1"/>
      <c r="T521" s="1"/>
      <c r="AA521" s="1"/>
      <c r="AB521" s="1"/>
      <c r="AC521" s="1"/>
      <c r="AD521" s="1"/>
      <c r="AE521" s="1"/>
      <c r="AF521" s="1"/>
    </row>
    <row r="522" spans="3:32" x14ac:dyDescent="0.2">
      <c r="C522" s="1"/>
      <c r="D522" s="1"/>
      <c r="E522" s="1"/>
      <c r="F522" s="1"/>
      <c r="G522" s="1"/>
      <c r="H522" s="1"/>
      <c r="O522" s="1"/>
      <c r="P522" s="1"/>
      <c r="Q522" s="1"/>
      <c r="R522" s="1"/>
      <c r="S522" s="1"/>
      <c r="T522" s="1"/>
      <c r="AA522" s="1"/>
      <c r="AB522" s="1"/>
      <c r="AC522" s="1"/>
      <c r="AD522" s="1"/>
      <c r="AE522" s="1"/>
      <c r="AF522" s="1"/>
    </row>
    <row r="523" spans="3:32" x14ac:dyDescent="0.2">
      <c r="C523" s="1"/>
      <c r="D523" s="1"/>
      <c r="E523" s="1"/>
      <c r="F523" s="1"/>
      <c r="G523" s="1"/>
      <c r="H523" s="1"/>
      <c r="O523" s="1"/>
      <c r="P523" s="1"/>
      <c r="Q523" s="1"/>
      <c r="R523" s="1"/>
      <c r="S523" s="1"/>
      <c r="T523" s="1"/>
      <c r="AA523" s="1"/>
      <c r="AB523" s="1"/>
      <c r="AC523" s="1"/>
      <c r="AD523" s="1"/>
      <c r="AE523" s="1"/>
      <c r="AF523" s="1"/>
    </row>
    <row r="524" spans="3:32" x14ac:dyDescent="0.2">
      <c r="C524" s="1"/>
      <c r="D524" s="1"/>
      <c r="E524" s="1"/>
      <c r="F524" s="1"/>
      <c r="G524" s="1"/>
      <c r="H524" s="1"/>
      <c r="O524" s="1"/>
      <c r="P524" s="1"/>
      <c r="Q524" s="1"/>
      <c r="R524" s="1"/>
      <c r="S524" s="1"/>
      <c r="T524" s="1"/>
      <c r="AA524" s="1"/>
      <c r="AB524" s="1"/>
      <c r="AC524" s="1"/>
      <c r="AD524" s="1"/>
      <c r="AE524" s="1"/>
      <c r="AF524" s="1"/>
    </row>
    <row r="525" spans="3:32" x14ac:dyDescent="0.2">
      <c r="C525" s="1"/>
      <c r="D525" s="1"/>
      <c r="E525" s="1"/>
      <c r="F525" s="1"/>
      <c r="G525" s="1"/>
      <c r="H525" s="1"/>
      <c r="O525" s="1"/>
      <c r="P525" s="1"/>
      <c r="Q525" s="1"/>
      <c r="R525" s="1"/>
      <c r="S525" s="1"/>
      <c r="T525" s="1"/>
      <c r="AA525" s="1"/>
      <c r="AB525" s="1"/>
      <c r="AC525" s="1"/>
      <c r="AD525" s="1"/>
      <c r="AE525" s="1"/>
      <c r="AF525" s="1"/>
    </row>
    <row r="526" spans="3:32" x14ac:dyDescent="0.2">
      <c r="C526" s="1"/>
      <c r="D526" s="1"/>
      <c r="E526" s="1"/>
      <c r="F526" s="1"/>
      <c r="G526" s="1"/>
      <c r="H526" s="1"/>
      <c r="O526" s="1"/>
      <c r="P526" s="1"/>
      <c r="Q526" s="1"/>
      <c r="R526" s="1"/>
      <c r="S526" s="1"/>
      <c r="T526" s="1"/>
      <c r="AA526" s="1"/>
      <c r="AB526" s="1"/>
      <c r="AC526" s="1"/>
      <c r="AD526" s="1"/>
      <c r="AE526" s="1"/>
      <c r="AF526" s="1"/>
    </row>
    <row r="527" spans="3:32" x14ac:dyDescent="0.2">
      <c r="C527" s="1"/>
      <c r="D527" s="1"/>
      <c r="E527" s="1"/>
      <c r="F527" s="1"/>
      <c r="G527" s="1"/>
      <c r="H527" s="1"/>
      <c r="O527" s="1"/>
      <c r="P527" s="1"/>
      <c r="Q527" s="1"/>
      <c r="R527" s="1"/>
      <c r="S527" s="1"/>
      <c r="T527" s="1"/>
      <c r="AA527" s="1"/>
      <c r="AB527" s="1"/>
      <c r="AC527" s="1"/>
      <c r="AD527" s="1"/>
      <c r="AE527" s="1"/>
      <c r="AF527" s="1"/>
    </row>
    <row r="528" spans="3:32" x14ac:dyDescent="0.2">
      <c r="C528" s="1"/>
      <c r="D528" s="1"/>
      <c r="E528" s="1"/>
      <c r="F528" s="1"/>
      <c r="G528" s="1"/>
      <c r="H528" s="1"/>
      <c r="O528" s="1"/>
      <c r="P528" s="1"/>
      <c r="Q528" s="1"/>
      <c r="R528" s="1"/>
      <c r="S528" s="1"/>
      <c r="T528" s="1"/>
      <c r="AA528" s="1"/>
      <c r="AB528" s="1"/>
      <c r="AC528" s="1"/>
      <c r="AD528" s="1"/>
      <c r="AE528" s="1"/>
      <c r="AF528" s="1"/>
    </row>
    <row r="529" spans="3:32" x14ac:dyDescent="0.2">
      <c r="C529" s="1"/>
      <c r="D529" s="1"/>
      <c r="E529" s="1"/>
      <c r="F529" s="1"/>
      <c r="G529" s="1"/>
      <c r="H529" s="1"/>
      <c r="O529" s="1"/>
      <c r="P529" s="1"/>
      <c r="Q529" s="1"/>
      <c r="R529" s="1"/>
      <c r="S529" s="1"/>
      <c r="T529" s="1"/>
      <c r="AA529" s="1"/>
      <c r="AB529" s="1"/>
      <c r="AC529" s="1"/>
      <c r="AD529" s="1"/>
      <c r="AE529" s="1"/>
      <c r="AF529" s="1"/>
    </row>
    <row r="530" spans="3:32" x14ac:dyDescent="0.2">
      <c r="C530" s="1"/>
      <c r="D530" s="1"/>
      <c r="E530" s="1"/>
      <c r="F530" s="1"/>
      <c r="G530" s="1"/>
      <c r="H530" s="1"/>
      <c r="O530" s="1"/>
      <c r="P530" s="1"/>
      <c r="Q530" s="1"/>
      <c r="R530" s="1"/>
      <c r="S530" s="1"/>
      <c r="T530" s="1"/>
      <c r="AA530" s="1"/>
      <c r="AB530" s="1"/>
      <c r="AC530" s="1"/>
      <c r="AD530" s="1"/>
      <c r="AE530" s="1"/>
      <c r="AF530" s="1"/>
    </row>
    <row r="531" spans="3:32" x14ac:dyDescent="0.2">
      <c r="C531" s="1"/>
      <c r="D531" s="1"/>
      <c r="E531" s="1"/>
      <c r="F531" s="1"/>
      <c r="G531" s="1"/>
      <c r="H531" s="1"/>
      <c r="O531" s="1"/>
      <c r="P531" s="1"/>
      <c r="Q531" s="1"/>
      <c r="R531" s="1"/>
      <c r="S531" s="1"/>
      <c r="T531" s="1"/>
      <c r="AA531" s="1"/>
      <c r="AB531" s="1"/>
      <c r="AC531" s="1"/>
      <c r="AD531" s="1"/>
      <c r="AE531" s="1"/>
      <c r="AF531" s="1"/>
    </row>
    <row r="532" spans="3:32" x14ac:dyDescent="0.2">
      <c r="C532" s="1"/>
      <c r="D532" s="1"/>
      <c r="E532" s="1"/>
      <c r="F532" s="1"/>
      <c r="G532" s="1"/>
      <c r="H532" s="1"/>
      <c r="O532" s="1"/>
      <c r="P532" s="1"/>
      <c r="Q532" s="1"/>
      <c r="R532" s="1"/>
      <c r="S532" s="1"/>
      <c r="T532" s="1"/>
      <c r="AA532" s="1"/>
      <c r="AB532" s="1"/>
      <c r="AC532" s="1"/>
      <c r="AD532" s="1"/>
      <c r="AE532" s="1"/>
      <c r="AF532" s="1"/>
    </row>
    <row r="533" spans="3:32" x14ac:dyDescent="0.2">
      <c r="C533" s="1"/>
      <c r="D533" s="1"/>
      <c r="E533" s="1"/>
      <c r="F533" s="1"/>
      <c r="G533" s="1"/>
      <c r="H533" s="1"/>
      <c r="O533" s="1"/>
      <c r="P533" s="1"/>
      <c r="Q533" s="1"/>
      <c r="R533" s="1"/>
      <c r="S533" s="1"/>
      <c r="T533" s="1"/>
      <c r="AA533" s="1"/>
      <c r="AB533" s="1"/>
      <c r="AC533" s="1"/>
      <c r="AD533" s="1"/>
      <c r="AE533" s="1"/>
      <c r="AF533" s="1"/>
    </row>
    <row r="534" spans="3:32" x14ac:dyDescent="0.2">
      <c r="C534" s="1"/>
      <c r="D534" s="1"/>
      <c r="E534" s="1"/>
      <c r="F534" s="1"/>
      <c r="G534" s="1"/>
      <c r="H534" s="1"/>
      <c r="O534" s="1"/>
      <c r="P534" s="1"/>
      <c r="Q534" s="1"/>
      <c r="R534" s="1"/>
      <c r="S534" s="1"/>
      <c r="T534" s="1"/>
      <c r="AA534" s="1"/>
      <c r="AB534" s="1"/>
      <c r="AC534" s="1"/>
      <c r="AD534" s="1"/>
      <c r="AE534" s="1"/>
      <c r="AF534" s="1"/>
    </row>
    <row r="535" spans="3:32" x14ac:dyDescent="0.2">
      <c r="C535" s="1"/>
      <c r="D535" s="1"/>
      <c r="E535" s="1"/>
      <c r="F535" s="1"/>
      <c r="G535" s="1"/>
      <c r="H535" s="1"/>
      <c r="O535" s="1"/>
      <c r="P535" s="1"/>
      <c r="Q535" s="1"/>
      <c r="R535" s="1"/>
      <c r="S535" s="1"/>
      <c r="T535" s="1"/>
      <c r="AA535" s="1"/>
      <c r="AB535" s="1"/>
      <c r="AC535" s="1"/>
      <c r="AD535" s="1"/>
      <c r="AE535" s="1"/>
      <c r="AF535" s="1"/>
    </row>
    <row r="536" spans="3:32" x14ac:dyDescent="0.2">
      <c r="C536" s="1"/>
      <c r="D536" s="1"/>
      <c r="E536" s="1"/>
      <c r="F536" s="1"/>
      <c r="G536" s="1"/>
      <c r="H536" s="1"/>
      <c r="O536" s="1"/>
      <c r="P536" s="1"/>
      <c r="Q536" s="1"/>
      <c r="R536" s="1"/>
      <c r="S536" s="1"/>
      <c r="T536" s="1"/>
      <c r="AA536" s="1"/>
      <c r="AB536" s="1"/>
      <c r="AC536" s="1"/>
      <c r="AD536" s="1"/>
      <c r="AE536" s="1"/>
      <c r="AF536" s="1"/>
    </row>
    <row r="537" spans="3:32" x14ac:dyDescent="0.2">
      <c r="C537" s="1"/>
      <c r="D537" s="1"/>
      <c r="E537" s="1"/>
      <c r="F537" s="1"/>
      <c r="G537" s="1"/>
      <c r="H537" s="1"/>
      <c r="O537" s="1"/>
      <c r="P537" s="1"/>
      <c r="Q537" s="1"/>
      <c r="R537" s="1"/>
      <c r="S537" s="1"/>
      <c r="T537" s="1"/>
      <c r="AA537" s="1"/>
      <c r="AB537" s="1"/>
      <c r="AC537" s="1"/>
      <c r="AD537" s="1"/>
      <c r="AE537" s="1"/>
      <c r="AF537" s="1"/>
    </row>
    <row r="538" spans="3:32" x14ac:dyDescent="0.2">
      <c r="C538" s="1"/>
      <c r="D538" s="1"/>
      <c r="E538" s="1"/>
      <c r="F538" s="1"/>
      <c r="G538" s="1"/>
      <c r="H538" s="1"/>
      <c r="O538" s="1"/>
      <c r="P538" s="1"/>
      <c r="Q538" s="1"/>
      <c r="R538" s="1"/>
      <c r="S538" s="1"/>
      <c r="T538" s="1"/>
      <c r="AA538" s="1"/>
      <c r="AB538" s="1"/>
      <c r="AC538" s="1"/>
      <c r="AD538" s="1"/>
      <c r="AE538" s="1"/>
      <c r="AF538" s="1"/>
    </row>
    <row r="539" spans="3:32" x14ac:dyDescent="0.2">
      <c r="C539" s="1"/>
      <c r="D539" s="1"/>
      <c r="E539" s="1"/>
      <c r="F539" s="1"/>
      <c r="G539" s="1"/>
      <c r="H539" s="1"/>
      <c r="O539" s="1"/>
      <c r="P539" s="1"/>
      <c r="Q539" s="1"/>
      <c r="R539" s="1"/>
      <c r="S539" s="1"/>
      <c r="T539" s="1"/>
      <c r="AA539" s="1"/>
      <c r="AB539" s="1"/>
      <c r="AC539" s="1"/>
      <c r="AD539" s="1"/>
      <c r="AE539" s="1"/>
      <c r="AF539" s="1"/>
    </row>
    <row r="540" spans="3:32" x14ac:dyDescent="0.2">
      <c r="C540" s="1"/>
      <c r="D540" s="1"/>
      <c r="E540" s="1"/>
      <c r="F540" s="1"/>
      <c r="G540" s="1"/>
      <c r="H540" s="1"/>
      <c r="O540" s="1"/>
      <c r="P540" s="1"/>
      <c r="Q540" s="1"/>
      <c r="R540" s="1"/>
      <c r="S540" s="1"/>
      <c r="T540" s="1"/>
      <c r="AA540" s="1"/>
      <c r="AB540" s="1"/>
      <c r="AC540" s="1"/>
      <c r="AD540" s="1"/>
      <c r="AE540" s="1"/>
      <c r="AF540" s="1"/>
    </row>
    <row r="541" spans="3:32" x14ac:dyDescent="0.2">
      <c r="C541" s="1"/>
      <c r="D541" s="1"/>
      <c r="E541" s="1"/>
      <c r="F541" s="1"/>
      <c r="G541" s="1"/>
      <c r="H541" s="1"/>
      <c r="O541" s="1"/>
      <c r="P541" s="1"/>
      <c r="Q541" s="1"/>
      <c r="R541" s="1"/>
      <c r="S541" s="1"/>
      <c r="T541" s="1"/>
      <c r="AA541" s="1"/>
      <c r="AB541" s="1"/>
      <c r="AC541" s="1"/>
      <c r="AD541" s="1"/>
      <c r="AE541" s="1"/>
      <c r="AF541" s="1"/>
    </row>
    <row r="542" spans="3:32" x14ac:dyDescent="0.2">
      <c r="C542" s="1"/>
      <c r="D542" s="1"/>
      <c r="E542" s="1"/>
      <c r="F542" s="1"/>
      <c r="G542" s="1"/>
      <c r="H542" s="1"/>
      <c r="O542" s="1"/>
      <c r="P542" s="1"/>
      <c r="Q542" s="1"/>
      <c r="R542" s="1"/>
      <c r="S542" s="1"/>
      <c r="T542" s="1"/>
      <c r="AA542" s="1"/>
      <c r="AB542" s="1"/>
      <c r="AC542" s="1"/>
      <c r="AD542" s="1"/>
      <c r="AE542" s="1"/>
      <c r="AF542" s="1"/>
    </row>
    <row r="543" spans="3:32" x14ac:dyDescent="0.2">
      <c r="C543" s="1"/>
      <c r="D543" s="1"/>
      <c r="E543" s="1"/>
      <c r="F543" s="1"/>
      <c r="G543" s="1"/>
      <c r="H543" s="1"/>
      <c r="O543" s="1"/>
      <c r="P543" s="1"/>
      <c r="Q543" s="1"/>
      <c r="R543" s="1"/>
      <c r="S543" s="1"/>
      <c r="T543" s="1"/>
      <c r="AA543" s="1"/>
      <c r="AB543" s="1"/>
      <c r="AC543" s="1"/>
      <c r="AD543" s="1"/>
      <c r="AE543" s="1"/>
      <c r="AF543" s="1"/>
    </row>
    <row r="544" spans="3:32" x14ac:dyDescent="0.2">
      <c r="C544" s="1"/>
      <c r="D544" s="1"/>
      <c r="E544" s="1"/>
      <c r="F544" s="1"/>
      <c r="G544" s="1"/>
      <c r="H544" s="1"/>
      <c r="O544" s="1"/>
      <c r="P544" s="1"/>
      <c r="Q544" s="1"/>
      <c r="R544" s="1"/>
      <c r="S544" s="1"/>
      <c r="T544" s="1"/>
      <c r="AA544" s="1"/>
      <c r="AB544" s="1"/>
      <c r="AC544" s="1"/>
      <c r="AD544" s="1"/>
      <c r="AE544" s="1"/>
      <c r="AF544" s="1"/>
    </row>
    <row r="545" spans="3:32" x14ac:dyDescent="0.2">
      <c r="C545" s="1"/>
      <c r="D545" s="1"/>
      <c r="E545" s="1"/>
      <c r="F545" s="1"/>
      <c r="G545" s="1"/>
      <c r="H545" s="1"/>
      <c r="O545" s="1"/>
      <c r="P545" s="1"/>
      <c r="Q545" s="1"/>
      <c r="R545" s="1"/>
      <c r="S545" s="1"/>
      <c r="T545" s="1"/>
      <c r="AA545" s="1"/>
      <c r="AB545" s="1"/>
      <c r="AC545" s="1"/>
      <c r="AD545" s="1"/>
      <c r="AE545" s="1"/>
      <c r="AF545" s="1"/>
    </row>
    <row r="546" spans="3:32" x14ac:dyDescent="0.2">
      <c r="C546" s="1"/>
      <c r="D546" s="1"/>
      <c r="E546" s="1"/>
      <c r="F546" s="1"/>
      <c r="G546" s="1"/>
      <c r="H546" s="1"/>
      <c r="O546" s="1"/>
      <c r="P546" s="1"/>
      <c r="Q546" s="1"/>
      <c r="R546" s="1"/>
      <c r="S546" s="1"/>
      <c r="T546" s="1"/>
      <c r="AA546" s="1"/>
      <c r="AB546" s="1"/>
      <c r="AC546" s="1"/>
      <c r="AD546" s="1"/>
      <c r="AE546" s="1"/>
      <c r="AF546" s="1"/>
    </row>
    <row r="547" spans="3:32" x14ac:dyDescent="0.2">
      <c r="C547" s="1"/>
      <c r="D547" s="1"/>
      <c r="E547" s="1"/>
      <c r="F547" s="1"/>
      <c r="G547" s="1"/>
      <c r="H547" s="1"/>
      <c r="O547" s="1"/>
      <c r="P547" s="1"/>
      <c r="Q547" s="1"/>
      <c r="R547" s="1"/>
      <c r="S547" s="1"/>
      <c r="T547" s="1"/>
      <c r="AA547" s="1"/>
      <c r="AB547" s="1"/>
      <c r="AC547" s="1"/>
      <c r="AD547" s="1"/>
      <c r="AE547" s="1"/>
      <c r="AF547" s="1"/>
    </row>
    <row r="548" spans="3:32" x14ac:dyDescent="0.2">
      <c r="C548" s="1"/>
      <c r="D548" s="1"/>
      <c r="E548" s="1"/>
      <c r="F548" s="1"/>
      <c r="G548" s="1"/>
      <c r="H548" s="1"/>
      <c r="O548" s="1"/>
      <c r="P548" s="1"/>
      <c r="Q548" s="1"/>
      <c r="R548" s="1"/>
      <c r="S548" s="1"/>
      <c r="T548" s="1"/>
      <c r="AA548" s="1"/>
      <c r="AB548" s="1"/>
      <c r="AC548" s="1"/>
      <c r="AD548" s="1"/>
      <c r="AE548" s="1"/>
      <c r="AF548" s="1"/>
    </row>
    <row r="549" spans="3:32" x14ac:dyDescent="0.2">
      <c r="C549" s="1"/>
      <c r="D549" s="1"/>
      <c r="E549" s="1"/>
      <c r="F549" s="1"/>
      <c r="G549" s="1"/>
      <c r="H549" s="1"/>
      <c r="O549" s="1"/>
      <c r="P549" s="1"/>
      <c r="Q549" s="1"/>
      <c r="R549" s="1"/>
      <c r="S549" s="1"/>
      <c r="T549" s="1"/>
      <c r="AA549" s="1"/>
      <c r="AB549" s="1"/>
      <c r="AC549" s="1"/>
      <c r="AD549" s="1"/>
      <c r="AE549" s="1"/>
      <c r="AF549" s="1"/>
    </row>
    <row r="550" spans="3:32" x14ac:dyDescent="0.2">
      <c r="C550" s="1"/>
      <c r="D550" s="1"/>
      <c r="E550" s="1"/>
      <c r="F550" s="1"/>
      <c r="G550" s="1"/>
      <c r="H550" s="1"/>
      <c r="O550" s="1"/>
      <c r="P550" s="1"/>
      <c r="Q550" s="1"/>
      <c r="R550" s="1"/>
      <c r="S550" s="1"/>
      <c r="T550" s="1"/>
      <c r="AA550" s="1"/>
      <c r="AB550" s="1"/>
      <c r="AC550" s="1"/>
      <c r="AD550" s="1"/>
      <c r="AE550" s="1"/>
      <c r="AF550" s="1"/>
    </row>
    <row r="551" spans="3:32" x14ac:dyDescent="0.2">
      <c r="C551" s="1"/>
      <c r="D551" s="1"/>
      <c r="E551" s="1"/>
      <c r="F551" s="1"/>
      <c r="G551" s="1"/>
      <c r="H551" s="1"/>
      <c r="O551" s="1"/>
      <c r="P551" s="1"/>
      <c r="Q551" s="1"/>
      <c r="R551" s="1"/>
      <c r="S551" s="1"/>
      <c r="T551" s="1"/>
      <c r="AA551" s="1"/>
      <c r="AB551" s="1"/>
      <c r="AC551" s="1"/>
      <c r="AD551" s="1"/>
      <c r="AE551" s="1"/>
      <c r="AF551" s="1"/>
    </row>
    <row r="552" spans="3:32" x14ac:dyDescent="0.2">
      <c r="C552" s="1"/>
      <c r="D552" s="1"/>
      <c r="E552" s="1"/>
      <c r="F552" s="1"/>
      <c r="G552" s="1"/>
      <c r="H552" s="1"/>
      <c r="O552" s="1"/>
      <c r="P552" s="1"/>
      <c r="Q552" s="1"/>
      <c r="R552" s="1"/>
      <c r="S552" s="1"/>
      <c r="T552" s="1"/>
      <c r="AA552" s="1"/>
      <c r="AB552" s="1"/>
      <c r="AC552" s="1"/>
      <c r="AD552" s="1"/>
      <c r="AE552" s="1"/>
      <c r="AF552" s="1"/>
    </row>
    <row r="553" spans="3:32" x14ac:dyDescent="0.2">
      <c r="C553" s="1"/>
      <c r="D553" s="1"/>
      <c r="E553" s="1"/>
      <c r="F553" s="1"/>
      <c r="G553" s="1"/>
      <c r="H553" s="1"/>
      <c r="O553" s="1"/>
      <c r="P553" s="1"/>
      <c r="Q553" s="1"/>
      <c r="R553" s="1"/>
      <c r="S553" s="1"/>
      <c r="T553" s="1"/>
      <c r="AA553" s="1"/>
      <c r="AB553" s="1"/>
      <c r="AC553" s="1"/>
      <c r="AD553" s="1"/>
      <c r="AE553" s="1"/>
      <c r="AF553" s="1"/>
    </row>
    <row r="554" spans="3:32" x14ac:dyDescent="0.2">
      <c r="C554" s="1"/>
      <c r="D554" s="1"/>
      <c r="E554" s="1"/>
      <c r="F554" s="1"/>
      <c r="G554" s="1"/>
      <c r="H554" s="1"/>
      <c r="O554" s="1"/>
      <c r="P554" s="1"/>
      <c r="Q554" s="1"/>
      <c r="R554" s="1"/>
      <c r="S554" s="1"/>
      <c r="T554" s="1"/>
      <c r="AA554" s="1"/>
      <c r="AB554" s="1"/>
      <c r="AC554" s="1"/>
      <c r="AD554" s="1"/>
      <c r="AE554" s="1"/>
      <c r="AF554" s="1"/>
    </row>
    <row r="555" spans="3:32" x14ac:dyDescent="0.2">
      <c r="C555" s="1"/>
      <c r="D555" s="1"/>
      <c r="E555" s="1"/>
      <c r="F555" s="1"/>
      <c r="G555" s="1"/>
      <c r="H555" s="1"/>
      <c r="O555" s="1"/>
      <c r="P555" s="1"/>
      <c r="Q555" s="1"/>
      <c r="R555" s="1"/>
      <c r="S555" s="1"/>
      <c r="T555" s="1"/>
      <c r="AA555" s="1"/>
      <c r="AB555" s="1"/>
      <c r="AC555" s="1"/>
      <c r="AD555" s="1"/>
      <c r="AE555" s="1"/>
      <c r="AF555" s="1"/>
    </row>
    <row r="556" spans="3:32" x14ac:dyDescent="0.2">
      <c r="C556" s="1"/>
      <c r="D556" s="1"/>
      <c r="E556" s="1"/>
      <c r="F556" s="1"/>
      <c r="G556" s="1"/>
      <c r="H556" s="1"/>
      <c r="O556" s="1"/>
      <c r="P556" s="1"/>
      <c r="Q556" s="1"/>
      <c r="R556" s="1"/>
      <c r="S556" s="1"/>
      <c r="T556" s="1"/>
      <c r="AA556" s="1"/>
      <c r="AB556" s="1"/>
      <c r="AC556" s="1"/>
      <c r="AD556" s="1"/>
      <c r="AE556" s="1"/>
      <c r="AF556" s="1"/>
    </row>
    <row r="557" spans="3:32" x14ac:dyDescent="0.2">
      <c r="C557" s="1"/>
      <c r="D557" s="1"/>
      <c r="E557" s="1"/>
      <c r="F557" s="1"/>
      <c r="G557" s="1"/>
      <c r="H557" s="1"/>
      <c r="O557" s="1"/>
      <c r="P557" s="1"/>
      <c r="Q557" s="1"/>
      <c r="R557" s="1"/>
      <c r="S557" s="1"/>
      <c r="T557" s="1"/>
      <c r="AA557" s="1"/>
      <c r="AB557" s="1"/>
      <c r="AC557" s="1"/>
      <c r="AD557" s="1"/>
      <c r="AE557" s="1"/>
      <c r="AF557" s="1"/>
    </row>
    <row r="558" spans="3:32" x14ac:dyDescent="0.2">
      <c r="C558" s="1"/>
      <c r="D558" s="1"/>
      <c r="E558" s="1"/>
      <c r="F558" s="1"/>
      <c r="G558" s="1"/>
      <c r="H558" s="1"/>
      <c r="O558" s="1"/>
      <c r="P558" s="1"/>
      <c r="Q558" s="1"/>
      <c r="R558" s="1"/>
      <c r="S558" s="1"/>
      <c r="T558" s="1"/>
      <c r="AA558" s="1"/>
      <c r="AB558" s="1"/>
      <c r="AC558" s="1"/>
      <c r="AD558" s="1"/>
      <c r="AE558" s="1"/>
      <c r="AF558" s="1"/>
    </row>
    <row r="559" spans="3:32" x14ac:dyDescent="0.2">
      <c r="C559" s="1"/>
      <c r="D559" s="1"/>
      <c r="E559" s="1"/>
      <c r="F559" s="1"/>
      <c r="G559" s="1"/>
      <c r="H559" s="1"/>
      <c r="O559" s="1"/>
      <c r="P559" s="1"/>
      <c r="Q559" s="1"/>
      <c r="R559" s="1"/>
      <c r="S559" s="1"/>
      <c r="T559" s="1"/>
      <c r="AA559" s="1"/>
      <c r="AB559" s="1"/>
      <c r="AC559" s="1"/>
      <c r="AD559" s="1"/>
      <c r="AE559" s="1"/>
      <c r="AF559" s="1"/>
    </row>
    <row r="560" spans="3:32" x14ac:dyDescent="0.2">
      <c r="C560" s="1"/>
      <c r="D560" s="1"/>
      <c r="E560" s="1"/>
      <c r="F560" s="1"/>
      <c r="G560" s="1"/>
      <c r="H560" s="1"/>
      <c r="O560" s="1"/>
      <c r="P560" s="1"/>
      <c r="Q560" s="1"/>
      <c r="R560" s="1"/>
      <c r="S560" s="1"/>
      <c r="T560" s="1"/>
      <c r="AA560" s="1"/>
      <c r="AB560" s="1"/>
      <c r="AC560" s="1"/>
      <c r="AD560" s="1"/>
      <c r="AE560" s="1"/>
      <c r="AF560" s="1"/>
    </row>
    <row r="561" spans="3:32" x14ac:dyDescent="0.2">
      <c r="C561" s="1"/>
      <c r="D561" s="1"/>
      <c r="E561" s="1"/>
      <c r="F561" s="1"/>
      <c r="G561" s="1"/>
      <c r="H561" s="1"/>
      <c r="O561" s="1"/>
      <c r="P561" s="1"/>
      <c r="Q561" s="1"/>
      <c r="R561" s="1"/>
      <c r="S561" s="1"/>
      <c r="T561" s="1"/>
      <c r="AA561" s="1"/>
      <c r="AB561" s="1"/>
      <c r="AC561" s="1"/>
      <c r="AD561" s="1"/>
      <c r="AE561" s="1"/>
      <c r="AF561" s="1"/>
    </row>
    <row r="562" spans="3:32" x14ac:dyDescent="0.2">
      <c r="C562" s="1"/>
      <c r="D562" s="1"/>
      <c r="E562" s="1"/>
      <c r="F562" s="1"/>
      <c r="G562" s="1"/>
      <c r="H562" s="1"/>
      <c r="O562" s="1"/>
      <c r="P562" s="1"/>
      <c r="Q562" s="1"/>
      <c r="R562" s="1"/>
      <c r="S562" s="1"/>
      <c r="T562" s="1"/>
      <c r="AA562" s="1"/>
      <c r="AB562" s="1"/>
      <c r="AC562" s="1"/>
      <c r="AD562" s="1"/>
      <c r="AE562" s="1"/>
      <c r="AF562" s="1"/>
    </row>
    <row r="563" spans="3:32" x14ac:dyDescent="0.2">
      <c r="C563" s="1"/>
      <c r="D563" s="1"/>
      <c r="E563" s="1"/>
      <c r="F563" s="1"/>
      <c r="G563" s="1"/>
      <c r="H563" s="1"/>
      <c r="O563" s="1"/>
      <c r="P563" s="1"/>
      <c r="Q563" s="1"/>
      <c r="R563" s="1"/>
      <c r="S563" s="1"/>
      <c r="T563" s="1"/>
      <c r="AA563" s="1"/>
      <c r="AB563" s="1"/>
      <c r="AC563" s="1"/>
      <c r="AD563" s="1"/>
      <c r="AE563" s="1"/>
      <c r="AF563" s="1"/>
    </row>
    <row r="564" spans="3:32" x14ac:dyDescent="0.2">
      <c r="C564" s="1"/>
      <c r="D564" s="1"/>
      <c r="E564" s="1"/>
      <c r="F564" s="1"/>
      <c r="G564" s="1"/>
      <c r="H564" s="1"/>
      <c r="O564" s="1"/>
      <c r="P564" s="1"/>
      <c r="Q564" s="1"/>
      <c r="R564" s="1"/>
      <c r="S564" s="1"/>
      <c r="T564" s="1"/>
      <c r="AA564" s="1"/>
      <c r="AB564" s="1"/>
      <c r="AC564" s="1"/>
      <c r="AD564" s="1"/>
      <c r="AE564" s="1"/>
      <c r="AF564" s="1"/>
    </row>
    <row r="565" spans="3:32" x14ac:dyDescent="0.2">
      <c r="C565" s="1"/>
      <c r="D565" s="1"/>
      <c r="E565" s="1"/>
      <c r="F565" s="1"/>
      <c r="G565" s="1"/>
      <c r="H565" s="1"/>
      <c r="O565" s="1"/>
      <c r="P565" s="1"/>
      <c r="Q565" s="1"/>
      <c r="R565" s="1"/>
      <c r="S565" s="1"/>
      <c r="T565" s="1"/>
      <c r="AA565" s="1"/>
      <c r="AB565" s="1"/>
      <c r="AC565" s="1"/>
      <c r="AD565" s="1"/>
      <c r="AE565" s="1"/>
      <c r="AF565" s="1"/>
    </row>
    <row r="566" spans="3:32" x14ac:dyDescent="0.2">
      <c r="C566" s="1"/>
      <c r="D566" s="1"/>
      <c r="E566" s="1"/>
      <c r="F566" s="1"/>
      <c r="G566" s="1"/>
      <c r="H566" s="1"/>
      <c r="O566" s="1"/>
      <c r="P566" s="1"/>
      <c r="Q566" s="1"/>
      <c r="R566" s="1"/>
      <c r="S566" s="1"/>
      <c r="T566" s="1"/>
      <c r="AA566" s="1"/>
      <c r="AB566" s="1"/>
      <c r="AC566" s="1"/>
      <c r="AD566" s="1"/>
      <c r="AE566" s="1"/>
      <c r="AF566" s="1"/>
    </row>
    <row r="567" spans="3:32" x14ac:dyDescent="0.2">
      <c r="C567" s="1"/>
      <c r="D567" s="1"/>
      <c r="E567" s="1"/>
      <c r="F567" s="1"/>
      <c r="G567" s="1"/>
      <c r="H567" s="1"/>
      <c r="O567" s="1"/>
      <c r="P567" s="1"/>
      <c r="Q567" s="1"/>
      <c r="R567" s="1"/>
      <c r="S567" s="1"/>
      <c r="T567" s="1"/>
      <c r="AA567" s="1"/>
      <c r="AB567" s="1"/>
      <c r="AC567" s="1"/>
      <c r="AD567" s="1"/>
      <c r="AE567" s="1"/>
      <c r="AF567" s="1"/>
    </row>
    <row r="568" spans="3:32" x14ac:dyDescent="0.2">
      <c r="C568" s="1"/>
      <c r="D568" s="1"/>
      <c r="E568" s="1"/>
      <c r="F568" s="1"/>
      <c r="G568" s="1"/>
      <c r="H568" s="1"/>
      <c r="O568" s="1"/>
      <c r="P568" s="1"/>
      <c r="Q568" s="1"/>
      <c r="R568" s="1"/>
      <c r="S568" s="1"/>
      <c r="T568" s="1"/>
      <c r="AA568" s="1"/>
      <c r="AB568" s="1"/>
      <c r="AC568" s="1"/>
      <c r="AD568" s="1"/>
      <c r="AE568" s="1"/>
      <c r="AF568" s="1"/>
    </row>
    <row r="569" spans="3:32" x14ac:dyDescent="0.2">
      <c r="C569" s="1"/>
      <c r="D569" s="1"/>
      <c r="E569" s="1"/>
      <c r="F569" s="1"/>
      <c r="G569" s="1"/>
      <c r="H569" s="1"/>
      <c r="O569" s="1"/>
      <c r="P569" s="1"/>
      <c r="Q569" s="1"/>
      <c r="R569" s="1"/>
      <c r="S569" s="1"/>
      <c r="T569" s="1"/>
      <c r="AA569" s="1"/>
      <c r="AB569" s="1"/>
      <c r="AC569" s="1"/>
      <c r="AD569" s="1"/>
      <c r="AE569" s="1"/>
      <c r="AF569" s="1"/>
    </row>
    <row r="570" spans="3:32" x14ac:dyDescent="0.2">
      <c r="C570" s="1"/>
      <c r="D570" s="1"/>
      <c r="E570" s="1"/>
      <c r="F570" s="1"/>
      <c r="G570" s="1"/>
      <c r="H570" s="1"/>
      <c r="O570" s="1"/>
      <c r="P570" s="1"/>
      <c r="Q570" s="1"/>
      <c r="R570" s="1"/>
      <c r="S570" s="1"/>
      <c r="T570" s="1"/>
      <c r="AA570" s="1"/>
      <c r="AB570" s="1"/>
      <c r="AC570" s="1"/>
      <c r="AD570" s="1"/>
      <c r="AE570" s="1"/>
      <c r="AF570" s="1"/>
    </row>
    <row r="571" spans="3:32" x14ac:dyDescent="0.2">
      <c r="C571" s="1"/>
      <c r="D571" s="1"/>
      <c r="E571" s="1"/>
      <c r="F571" s="1"/>
      <c r="G571" s="1"/>
      <c r="H571" s="1"/>
      <c r="O571" s="1"/>
      <c r="P571" s="1"/>
      <c r="Q571" s="1"/>
      <c r="R571" s="1"/>
      <c r="S571" s="1"/>
      <c r="T571" s="1"/>
      <c r="AA571" s="1"/>
      <c r="AB571" s="1"/>
      <c r="AC571" s="1"/>
      <c r="AD571" s="1"/>
      <c r="AE571" s="1"/>
      <c r="AF571" s="1"/>
    </row>
    <row r="572" spans="3:32" x14ac:dyDescent="0.2">
      <c r="C572" s="1"/>
      <c r="D572" s="1"/>
      <c r="E572" s="1"/>
      <c r="F572" s="1"/>
      <c r="G572" s="1"/>
      <c r="H572" s="1"/>
      <c r="O572" s="1"/>
      <c r="P572" s="1"/>
      <c r="Q572" s="1"/>
      <c r="R572" s="1"/>
      <c r="S572" s="1"/>
      <c r="T572" s="1"/>
      <c r="AA572" s="1"/>
      <c r="AB572" s="1"/>
      <c r="AC572" s="1"/>
      <c r="AD572" s="1"/>
      <c r="AE572" s="1"/>
      <c r="AF572" s="1"/>
    </row>
    <row r="573" spans="3:32" x14ac:dyDescent="0.2">
      <c r="C573" s="1"/>
      <c r="D573" s="1"/>
      <c r="E573" s="1"/>
      <c r="F573" s="1"/>
      <c r="G573" s="1"/>
      <c r="H573" s="1"/>
      <c r="O573" s="1"/>
      <c r="P573" s="1"/>
      <c r="Q573" s="1"/>
      <c r="R573" s="1"/>
      <c r="S573" s="1"/>
      <c r="T573" s="1"/>
      <c r="AA573" s="1"/>
      <c r="AB573" s="1"/>
      <c r="AC573" s="1"/>
      <c r="AD573" s="1"/>
      <c r="AE573" s="1"/>
      <c r="AF573" s="1"/>
    </row>
    <row r="574" spans="3:32" x14ac:dyDescent="0.2">
      <c r="C574" s="1"/>
      <c r="D574" s="1"/>
      <c r="E574" s="1"/>
      <c r="F574" s="1"/>
      <c r="G574" s="1"/>
      <c r="H574" s="1"/>
      <c r="O574" s="1"/>
      <c r="P574" s="1"/>
      <c r="Q574" s="1"/>
      <c r="R574" s="1"/>
      <c r="S574" s="1"/>
      <c r="T574" s="1"/>
      <c r="AA574" s="1"/>
      <c r="AB574" s="1"/>
      <c r="AC574" s="1"/>
      <c r="AD574" s="1"/>
      <c r="AE574" s="1"/>
      <c r="AF574" s="1"/>
    </row>
    <row r="575" spans="3:32" x14ac:dyDescent="0.2">
      <c r="C575" s="1"/>
      <c r="D575" s="1"/>
      <c r="E575" s="1"/>
      <c r="F575" s="1"/>
      <c r="G575" s="1"/>
      <c r="H575" s="1"/>
      <c r="O575" s="1"/>
      <c r="P575" s="1"/>
      <c r="Q575" s="1"/>
      <c r="R575" s="1"/>
      <c r="S575" s="1"/>
      <c r="T575" s="1"/>
      <c r="AA575" s="1"/>
      <c r="AB575" s="1"/>
      <c r="AC575" s="1"/>
      <c r="AD575" s="1"/>
      <c r="AE575" s="1"/>
      <c r="AF575" s="1"/>
    </row>
    <row r="576" spans="3:32" x14ac:dyDescent="0.2">
      <c r="C576" s="1"/>
      <c r="D576" s="1"/>
      <c r="E576" s="1"/>
      <c r="F576" s="1"/>
      <c r="G576" s="1"/>
      <c r="H576" s="1"/>
      <c r="O576" s="1"/>
      <c r="P576" s="1"/>
      <c r="Q576" s="1"/>
      <c r="R576" s="1"/>
      <c r="S576" s="1"/>
      <c r="T576" s="1"/>
      <c r="AA576" s="1"/>
      <c r="AB576" s="1"/>
      <c r="AC576" s="1"/>
      <c r="AD576" s="1"/>
      <c r="AE576" s="1"/>
      <c r="AF576" s="1"/>
    </row>
    <row r="577" spans="3:32" x14ac:dyDescent="0.2">
      <c r="C577" s="1"/>
      <c r="D577" s="1"/>
      <c r="E577" s="1"/>
      <c r="F577" s="1"/>
      <c r="G577" s="1"/>
      <c r="H577" s="1"/>
      <c r="O577" s="1"/>
      <c r="P577" s="1"/>
      <c r="Q577" s="1"/>
      <c r="R577" s="1"/>
      <c r="S577" s="1"/>
      <c r="T577" s="1"/>
      <c r="AA577" s="1"/>
      <c r="AB577" s="1"/>
      <c r="AC577" s="1"/>
      <c r="AD577" s="1"/>
      <c r="AE577" s="1"/>
      <c r="AF577" s="1"/>
    </row>
    <row r="578" spans="3:32" x14ac:dyDescent="0.2">
      <c r="C578" s="1"/>
      <c r="D578" s="1"/>
      <c r="E578" s="1"/>
      <c r="F578" s="1"/>
      <c r="G578" s="1"/>
      <c r="H578" s="1"/>
      <c r="O578" s="1"/>
      <c r="P578" s="1"/>
      <c r="Q578" s="1"/>
      <c r="R578" s="1"/>
      <c r="S578" s="1"/>
      <c r="T578" s="1"/>
      <c r="AA578" s="1"/>
      <c r="AB578" s="1"/>
      <c r="AC578" s="1"/>
      <c r="AD578" s="1"/>
      <c r="AE578" s="1"/>
      <c r="AF578" s="1"/>
    </row>
    <row r="579" spans="3:32" x14ac:dyDescent="0.2">
      <c r="C579" s="1"/>
      <c r="D579" s="1"/>
      <c r="E579" s="1"/>
      <c r="F579" s="1"/>
      <c r="G579" s="1"/>
      <c r="H579" s="1"/>
      <c r="O579" s="1"/>
      <c r="P579" s="1"/>
      <c r="Q579" s="1"/>
      <c r="R579" s="1"/>
      <c r="S579" s="1"/>
      <c r="T579" s="1"/>
      <c r="AA579" s="1"/>
      <c r="AB579" s="1"/>
      <c r="AC579" s="1"/>
      <c r="AD579" s="1"/>
      <c r="AE579" s="1"/>
      <c r="AF579" s="1"/>
    </row>
    <row r="580" spans="3:32" x14ac:dyDescent="0.2">
      <c r="C580" s="1"/>
      <c r="D580" s="1"/>
      <c r="E580" s="1"/>
      <c r="F580" s="1"/>
      <c r="G580" s="1"/>
      <c r="H580" s="1"/>
      <c r="O580" s="1"/>
      <c r="P580" s="1"/>
      <c r="Q580" s="1"/>
      <c r="R580" s="1"/>
      <c r="S580" s="1"/>
      <c r="T580" s="1"/>
      <c r="AA580" s="1"/>
      <c r="AB580" s="1"/>
      <c r="AC580" s="1"/>
      <c r="AD580" s="1"/>
      <c r="AE580" s="1"/>
      <c r="AF580" s="1"/>
    </row>
    <row r="581" spans="3:32" x14ac:dyDescent="0.2">
      <c r="C581" s="1"/>
      <c r="D581" s="1"/>
      <c r="E581" s="1"/>
      <c r="F581" s="1"/>
      <c r="G581" s="1"/>
      <c r="H581" s="1"/>
      <c r="O581" s="1"/>
      <c r="P581" s="1"/>
      <c r="Q581" s="1"/>
      <c r="R581" s="1"/>
      <c r="S581" s="1"/>
      <c r="T581" s="1"/>
      <c r="AA581" s="1"/>
      <c r="AB581" s="1"/>
      <c r="AC581" s="1"/>
      <c r="AD581" s="1"/>
      <c r="AE581" s="1"/>
      <c r="AF581" s="1"/>
    </row>
    <row r="582" spans="3:32" x14ac:dyDescent="0.2">
      <c r="C582" s="1"/>
      <c r="D582" s="1"/>
      <c r="E582" s="1"/>
      <c r="F582" s="1"/>
      <c r="G582" s="1"/>
      <c r="H582" s="1"/>
      <c r="O582" s="1"/>
      <c r="P582" s="1"/>
      <c r="Q582" s="1"/>
      <c r="R582" s="1"/>
      <c r="S582" s="1"/>
      <c r="T582" s="1"/>
      <c r="AA582" s="1"/>
      <c r="AB582" s="1"/>
      <c r="AC582" s="1"/>
      <c r="AD582" s="1"/>
      <c r="AE582" s="1"/>
      <c r="AF582" s="1"/>
    </row>
    <row r="583" spans="3:32" x14ac:dyDescent="0.2">
      <c r="C583" s="1"/>
      <c r="D583" s="1"/>
      <c r="E583" s="1"/>
      <c r="F583" s="1"/>
      <c r="G583" s="1"/>
      <c r="H583" s="1"/>
      <c r="O583" s="1"/>
      <c r="P583" s="1"/>
      <c r="Q583" s="1"/>
      <c r="R583" s="1"/>
      <c r="S583" s="1"/>
      <c r="T583" s="1"/>
      <c r="AA583" s="1"/>
      <c r="AB583" s="1"/>
      <c r="AC583" s="1"/>
      <c r="AD583" s="1"/>
      <c r="AE583" s="1"/>
      <c r="AF583" s="1"/>
    </row>
    <row r="584" spans="3:32" x14ac:dyDescent="0.2">
      <c r="C584" s="1"/>
      <c r="D584" s="1"/>
      <c r="E584" s="1"/>
      <c r="F584" s="1"/>
      <c r="G584" s="1"/>
      <c r="H584" s="1"/>
      <c r="O584" s="1"/>
      <c r="P584" s="1"/>
      <c r="Q584" s="1"/>
      <c r="R584" s="1"/>
      <c r="S584" s="1"/>
      <c r="T584" s="1"/>
      <c r="AA584" s="1"/>
      <c r="AB584" s="1"/>
      <c r="AC584" s="1"/>
      <c r="AD584" s="1"/>
      <c r="AE584" s="1"/>
      <c r="AF584" s="1"/>
    </row>
    <row r="585" spans="3:32" x14ac:dyDescent="0.2">
      <c r="C585" s="1"/>
      <c r="D585" s="1"/>
      <c r="E585" s="1"/>
      <c r="F585" s="1"/>
      <c r="G585" s="1"/>
      <c r="H585" s="1"/>
      <c r="O585" s="1"/>
      <c r="P585" s="1"/>
      <c r="Q585" s="1"/>
      <c r="R585" s="1"/>
      <c r="S585" s="1"/>
      <c r="T585" s="1"/>
      <c r="AA585" s="1"/>
      <c r="AB585" s="1"/>
      <c r="AC585" s="1"/>
      <c r="AD585" s="1"/>
      <c r="AE585" s="1"/>
      <c r="AF585" s="1"/>
    </row>
    <row r="586" spans="3:32" x14ac:dyDescent="0.2">
      <c r="C586" s="1"/>
      <c r="D586" s="1"/>
      <c r="E586" s="1"/>
      <c r="F586" s="1"/>
      <c r="G586" s="1"/>
      <c r="H586" s="1"/>
      <c r="O586" s="1"/>
      <c r="P586" s="1"/>
      <c r="Q586" s="1"/>
      <c r="R586" s="1"/>
      <c r="S586" s="1"/>
      <c r="T586" s="1"/>
      <c r="AA586" s="1"/>
      <c r="AB586" s="1"/>
      <c r="AC586" s="1"/>
      <c r="AD586" s="1"/>
      <c r="AE586" s="1"/>
      <c r="AF586" s="1"/>
    </row>
    <row r="587" spans="3:32" x14ac:dyDescent="0.2">
      <c r="C587" s="1"/>
      <c r="D587" s="1"/>
      <c r="E587" s="1"/>
      <c r="F587" s="1"/>
      <c r="G587" s="1"/>
      <c r="H587" s="1"/>
      <c r="O587" s="1"/>
      <c r="P587" s="1"/>
      <c r="Q587" s="1"/>
      <c r="R587" s="1"/>
      <c r="S587" s="1"/>
      <c r="T587" s="1"/>
      <c r="AA587" s="1"/>
      <c r="AB587" s="1"/>
      <c r="AC587" s="1"/>
      <c r="AD587" s="1"/>
      <c r="AE587" s="1"/>
      <c r="AF587" s="1"/>
    </row>
    <row r="588" spans="3:32" x14ac:dyDescent="0.2">
      <c r="C588" s="1"/>
      <c r="D588" s="1"/>
      <c r="E588" s="1"/>
      <c r="F588" s="1"/>
      <c r="G588" s="1"/>
      <c r="H588" s="1"/>
      <c r="O588" s="1"/>
      <c r="P588" s="1"/>
      <c r="Q588" s="1"/>
      <c r="R588" s="1"/>
      <c r="S588" s="1"/>
      <c r="T588" s="1"/>
      <c r="AA588" s="1"/>
      <c r="AB588" s="1"/>
      <c r="AC588" s="1"/>
      <c r="AD588" s="1"/>
      <c r="AE588" s="1"/>
      <c r="AF588" s="1"/>
    </row>
    <row r="589" spans="3:32" x14ac:dyDescent="0.2">
      <c r="C589" s="1"/>
      <c r="D589" s="1"/>
      <c r="E589" s="1"/>
      <c r="F589" s="1"/>
      <c r="G589" s="1"/>
      <c r="H589" s="1"/>
      <c r="O589" s="1"/>
      <c r="P589" s="1"/>
      <c r="Q589" s="1"/>
      <c r="R589" s="1"/>
      <c r="S589" s="1"/>
      <c r="T589" s="1"/>
      <c r="AA589" s="1"/>
      <c r="AB589" s="1"/>
      <c r="AC589" s="1"/>
      <c r="AD589" s="1"/>
      <c r="AE589" s="1"/>
      <c r="AF589" s="1"/>
    </row>
    <row r="590" spans="3:32" x14ac:dyDescent="0.2">
      <c r="C590" s="1"/>
      <c r="D590" s="1"/>
      <c r="E590" s="1"/>
      <c r="F590" s="1"/>
      <c r="G590" s="1"/>
      <c r="H590" s="1"/>
      <c r="O590" s="1"/>
      <c r="P590" s="1"/>
      <c r="Q590" s="1"/>
      <c r="R590" s="1"/>
      <c r="S590" s="1"/>
      <c r="T590" s="1"/>
      <c r="AA590" s="1"/>
      <c r="AB590" s="1"/>
      <c r="AC590" s="1"/>
      <c r="AD590" s="1"/>
      <c r="AE590" s="1"/>
      <c r="AF590" s="1"/>
    </row>
    <row r="591" spans="3:32" x14ac:dyDescent="0.2">
      <c r="C591" s="1"/>
      <c r="D591" s="1"/>
      <c r="E591" s="1"/>
      <c r="F591" s="1"/>
      <c r="G591" s="1"/>
      <c r="H591" s="1"/>
      <c r="O591" s="1"/>
      <c r="P591" s="1"/>
      <c r="Q591" s="1"/>
      <c r="R591" s="1"/>
      <c r="S591" s="1"/>
      <c r="T591" s="1"/>
      <c r="AA591" s="1"/>
      <c r="AB591" s="1"/>
      <c r="AC591" s="1"/>
      <c r="AD591" s="1"/>
      <c r="AE591" s="1"/>
      <c r="AF591" s="1"/>
    </row>
    <row r="592" spans="3:32" x14ac:dyDescent="0.2">
      <c r="C592" s="1"/>
      <c r="D592" s="1"/>
      <c r="E592" s="1"/>
      <c r="F592" s="1"/>
      <c r="G592" s="1"/>
      <c r="H592" s="1"/>
      <c r="O592" s="1"/>
      <c r="P592" s="1"/>
      <c r="Q592" s="1"/>
      <c r="R592" s="1"/>
      <c r="S592" s="1"/>
      <c r="T592" s="1"/>
      <c r="AA592" s="1"/>
      <c r="AB592" s="1"/>
      <c r="AC592" s="1"/>
      <c r="AD592" s="1"/>
      <c r="AE592" s="1"/>
      <c r="AF592" s="1"/>
    </row>
    <row r="593" spans="3:32" x14ac:dyDescent="0.2">
      <c r="C593" s="1"/>
      <c r="D593" s="1"/>
      <c r="E593" s="1"/>
      <c r="F593" s="1"/>
      <c r="G593" s="1"/>
      <c r="H593" s="1"/>
      <c r="O593" s="1"/>
      <c r="P593" s="1"/>
      <c r="Q593" s="1"/>
      <c r="R593" s="1"/>
      <c r="S593" s="1"/>
      <c r="T593" s="1"/>
      <c r="AA593" s="1"/>
      <c r="AB593" s="1"/>
      <c r="AC593" s="1"/>
      <c r="AD593" s="1"/>
      <c r="AE593" s="1"/>
      <c r="AF593" s="1"/>
    </row>
    <row r="594" spans="3:32" x14ac:dyDescent="0.2">
      <c r="C594" s="1"/>
      <c r="D594" s="1"/>
      <c r="E594" s="1"/>
      <c r="F594" s="1"/>
      <c r="G594" s="1"/>
      <c r="H594" s="1"/>
      <c r="O594" s="1"/>
      <c r="P594" s="1"/>
      <c r="Q594" s="1"/>
      <c r="R594" s="1"/>
      <c r="S594" s="1"/>
      <c r="T594" s="1"/>
      <c r="AA594" s="1"/>
      <c r="AB594" s="1"/>
      <c r="AC594" s="1"/>
      <c r="AD594" s="1"/>
      <c r="AE594" s="1"/>
      <c r="AF594" s="1"/>
    </row>
    <row r="595" spans="3:32" x14ac:dyDescent="0.2">
      <c r="C595" s="1"/>
      <c r="D595" s="1"/>
      <c r="E595" s="1"/>
      <c r="F595" s="1"/>
      <c r="G595" s="1"/>
      <c r="H595" s="1"/>
      <c r="O595" s="1"/>
      <c r="P595" s="1"/>
      <c r="Q595" s="1"/>
      <c r="R595" s="1"/>
      <c r="S595" s="1"/>
      <c r="T595" s="1"/>
      <c r="AA595" s="1"/>
      <c r="AB595" s="1"/>
      <c r="AC595" s="1"/>
      <c r="AD595" s="1"/>
      <c r="AE595" s="1"/>
      <c r="AF595" s="1"/>
    </row>
    <row r="596" spans="3:32" x14ac:dyDescent="0.2">
      <c r="C596" s="1"/>
      <c r="D596" s="1"/>
      <c r="E596" s="1"/>
      <c r="F596" s="1"/>
      <c r="G596" s="1"/>
      <c r="H596" s="1"/>
      <c r="O596" s="1"/>
      <c r="P596" s="1"/>
      <c r="Q596" s="1"/>
      <c r="R596" s="1"/>
      <c r="S596" s="1"/>
      <c r="T596" s="1"/>
      <c r="AA596" s="1"/>
      <c r="AB596" s="1"/>
      <c r="AC596" s="1"/>
      <c r="AD596" s="1"/>
      <c r="AE596" s="1"/>
      <c r="AF596" s="1"/>
    </row>
    <row r="597" spans="3:32" x14ac:dyDescent="0.2">
      <c r="C597" s="1"/>
      <c r="D597" s="1"/>
      <c r="E597" s="1"/>
      <c r="F597" s="1"/>
      <c r="G597" s="1"/>
      <c r="H597" s="1"/>
      <c r="O597" s="1"/>
      <c r="P597" s="1"/>
      <c r="Q597" s="1"/>
      <c r="R597" s="1"/>
      <c r="S597" s="1"/>
      <c r="T597" s="1"/>
      <c r="AA597" s="1"/>
      <c r="AB597" s="1"/>
      <c r="AC597" s="1"/>
      <c r="AD597" s="1"/>
      <c r="AE597" s="1"/>
      <c r="AF597" s="1"/>
    </row>
    <row r="598" spans="3:32" x14ac:dyDescent="0.2">
      <c r="C598" s="1"/>
      <c r="D598" s="1"/>
      <c r="E598" s="1"/>
      <c r="F598" s="1"/>
      <c r="G598" s="1"/>
      <c r="H598" s="1"/>
      <c r="O598" s="1"/>
      <c r="P598" s="1"/>
      <c r="Q598" s="1"/>
      <c r="R598" s="1"/>
      <c r="S598" s="1"/>
      <c r="T598" s="1"/>
      <c r="AA598" s="1"/>
      <c r="AB598" s="1"/>
      <c r="AC598" s="1"/>
      <c r="AD598" s="1"/>
      <c r="AE598" s="1"/>
      <c r="AF598" s="1"/>
    </row>
    <row r="599" spans="3:32" x14ac:dyDescent="0.2">
      <c r="C599" s="1"/>
      <c r="D599" s="1"/>
      <c r="E599" s="1"/>
      <c r="F599" s="1"/>
      <c r="G599" s="1"/>
      <c r="H599" s="1"/>
      <c r="O599" s="1"/>
      <c r="P599" s="1"/>
      <c r="Q599" s="1"/>
      <c r="R599" s="1"/>
      <c r="S599" s="1"/>
      <c r="T599" s="1"/>
      <c r="AA599" s="1"/>
      <c r="AB599" s="1"/>
      <c r="AC599" s="1"/>
      <c r="AD599" s="1"/>
      <c r="AE599" s="1"/>
      <c r="AF599" s="1"/>
    </row>
    <row r="600" spans="3:32" x14ac:dyDescent="0.2">
      <c r="C600" s="1"/>
      <c r="D600" s="1"/>
      <c r="E600" s="1"/>
      <c r="F600" s="1"/>
      <c r="G600" s="1"/>
      <c r="H600" s="1"/>
      <c r="O600" s="1"/>
      <c r="P600" s="1"/>
      <c r="Q600" s="1"/>
      <c r="R600" s="1"/>
      <c r="S600" s="1"/>
      <c r="T600" s="1"/>
      <c r="AA600" s="1"/>
      <c r="AB600" s="1"/>
      <c r="AC600" s="1"/>
      <c r="AD600" s="1"/>
      <c r="AE600" s="1"/>
      <c r="AF600" s="1"/>
    </row>
    <row r="601" spans="3:32" x14ac:dyDescent="0.2">
      <c r="C601" s="1"/>
      <c r="D601" s="1"/>
      <c r="E601" s="1"/>
      <c r="F601" s="1"/>
      <c r="G601" s="1"/>
      <c r="H601" s="1"/>
      <c r="O601" s="1"/>
      <c r="P601" s="1"/>
      <c r="Q601" s="1"/>
      <c r="R601" s="1"/>
      <c r="S601" s="1"/>
      <c r="T601" s="1"/>
      <c r="AA601" s="1"/>
      <c r="AB601" s="1"/>
      <c r="AC601" s="1"/>
      <c r="AD601" s="1"/>
      <c r="AE601" s="1"/>
      <c r="AF601" s="1"/>
    </row>
    <row r="602" spans="3:32" x14ac:dyDescent="0.2">
      <c r="C602" s="1"/>
      <c r="D602" s="1"/>
      <c r="E602" s="1"/>
      <c r="F602" s="1"/>
      <c r="G602" s="1"/>
      <c r="H602" s="1"/>
      <c r="O602" s="1"/>
      <c r="P602" s="1"/>
      <c r="Q602" s="1"/>
      <c r="R602" s="1"/>
      <c r="S602" s="1"/>
      <c r="T602" s="1"/>
      <c r="AA602" s="1"/>
      <c r="AB602" s="1"/>
      <c r="AC602" s="1"/>
      <c r="AD602" s="1"/>
      <c r="AE602" s="1"/>
      <c r="AF602" s="1"/>
    </row>
    <row r="603" spans="3:32" x14ac:dyDescent="0.2">
      <c r="C603" s="1"/>
      <c r="D603" s="1"/>
      <c r="E603" s="1"/>
      <c r="F603" s="1"/>
      <c r="G603" s="1"/>
      <c r="H603" s="1"/>
      <c r="O603" s="1"/>
      <c r="P603" s="1"/>
      <c r="Q603" s="1"/>
      <c r="R603" s="1"/>
      <c r="S603" s="1"/>
      <c r="T603" s="1"/>
      <c r="AA603" s="1"/>
      <c r="AB603" s="1"/>
      <c r="AC603" s="1"/>
      <c r="AD603" s="1"/>
      <c r="AE603" s="1"/>
      <c r="AF603" s="1"/>
    </row>
    <row r="604" spans="3:32" x14ac:dyDescent="0.2">
      <c r="C604" s="1"/>
      <c r="D604" s="1"/>
      <c r="E604" s="1"/>
      <c r="F604" s="1"/>
      <c r="G604" s="1"/>
      <c r="H604" s="1"/>
      <c r="O604" s="1"/>
      <c r="P604" s="1"/>
      <c r="Q604" s="1"/>
      <c r="R604" s="1"/>
      <c r="S604" s="1"/>
      <c r="T604" s="1"/>
      <c r="AA604" s="1"/>
      <c r="AB604" s="1"/>
      <c r="AC604" s="1"/>
      <c r="AD604" s="1"/>
      <c r="AE604" s="1"/>
      <c r="AF604" s="1"/>
    </row>
    <row r="605" spans="3:32" x14ac:dyDescent="0.2">
      <c r="C605" s="1"/>
      <c r="D605" s="1"/>
      <c r="E605" s="1"/>
      <c r="F605" s="1"/>
      <c r="G605" s="1"/>
      <c r="H605" s="1"/>
      <c r="O605" s="1"/>
      <c r="P605" s="1"/>
      <c r="Q605" s="1"/>
      <c r="R605" s="1"/>
      <c r="S605" s="1"/>
      <c r="T605" s="1"/>
      <c r="AA605" s="1"/>
      <c r="AB605" s="1"/>
      <c r="AC605" s="1"/>
      <c r="AD605" s="1"/>
      <c r="AE605" s="1"/>
      <c r="AF605" s="1"/>
    </row>
    <row r="606" spans="3:32" x14ac:dyDescent="0.2">
      <c r="C606" s="1"/>
      <c r="D606" s="1"/>
      <c r="E606" s="1"/>
      <c r="F606" s="1"/>
      <c r="G606" s="1"/>
      <c r="H606" s="1"/>
      <c r="O606" s="1"/>
      <c r="P606" s="1"/>
      <c r="Q606" s="1"/>
      <c r="R606" s="1"/>
      <c r="S606" s="1"/>
      <c r="T606" s="1"/>
      <c r="AA606" s="1"/>
      <c r="AB606" s="1"/>
      <c r="AC606" s="1"/>
      <c r="AD606" s="1"/>
      <c r="AE606" s="1"/>
      <c r="AF606" s="1"/>
    </row>
    <row r="607" spans="3:32" x14ac:dyDescent="0.2">
      <c r="C607" s="1"/>
      <c r="D607" s="1"/>
      <c r="E607" s="1"/>
      <c r="F607" s="1"/>
      <c r="G607" s="1"/>
      <c r="H607" s="1"/>
      <c r="O607" s="1"/>
      <c r="P607" s="1"/>
      <c r="Q607" s="1"/>
      <c r="R607" s="1"/>
      <c r="S607" s="1"/>
      <c r="T607" s="1"/>
      <c r="AA607" s="1"/>
      <c r="AB607" s="1"/>
      <c r="AC607" s="1"/>
      <c r="AD607" s="1"/>
      <c r="AE607" s="1"/>
      <c r="AF607" s="1"/>
    </row>
    <row r="608" spans="3:32" x14ac:dyDescent="0.2">
      <c r="C608" s="1"/>
      <c r="D608" s="1"/>
      <c r="E608" s="1"/>
      <c r="F608" s="1"/>
      <c r="G608" s="1"/>
      <c r="H608" s="1"/>
      <c r="O608" s="1"/>
      <c r="P608" s="1"/>
      <c r="Q608" s="1"/>
      <c r="R608" s="1"/>
      <c r="S608" s="1"/>
      <c r="T608" s="1"/>
      <c r="AA608" s="1"/>
      <c r="AB608" s="1"/>
      <c r="AC608" s="1"/>
      <c r="AD608" s="1"/>
      <c r="AE608" s="1"/>
      <c r="AF608" s="1"/>
    </row>
    <row r="609" spans="3:32" x14ac:dyDescent="0.2">
      <c r="C609" s="1"/>
      <c r="D609" s="1"/>
      <c r="E609" s="1"/>
      <c r="F609" s="1"/>
      <c r="G609" s="1"/>
      <c r="H609" s="1"/>
      <c r="O609" s="1"/>
      <c r="P609" s="1"/>
      <c r="Q609" s="1"/>
      <c r="R609" s="1"/>
      <c r="S609" s="1"/>
      <c r="T609" s="1"/>
      <c r="AA609" s="1"/>
      <c r="AB609" s="1"/>
      <c r="AC609" s="1"/>
      <c r="AD609" s="1"/>
      <c r="AE609" s="1"/>
      <c r="AF609" s="1"/>
    </row>
    <row r="610" spans="3:32" x14ac:dyDescent="0.2">
      <c r="C610" s="1"/>
      <c r="D610" s="1"/>
      <c r="E610" s="1"/>
      <c r="F610" s="1"/>
      <c r="G610" s="1"/>
      <c r="H610" s="1"/>
      <c r="O610" s="1"/>
      <c r="P610" s="1"/>
      <c r="Q610" s="1"/>
      <c r="R610" s="1"/>
      <c r="S610" s="1"/>
      <c r="T610" s="1"/>
      <c r="AA610" s="1"/>
      <c r="AB610" s="1"/>
      <c r="AC610" s="1"/>
      <c r="AD610" s="1"/>
      <c r="AE610" s="1"/>
      <c r="AF610" s="1"/>
    </row>
    <row r="611" spans="3:32" x14ac:dyDescent="0.2">
      <c r="C611" s="1"/>
      <c r="D611" s="1"/>
      <c r="E611" s="1"/>
      <c r="F611" s="1"/>
      <c r="G611" s="1"/>
      <c r="H611" s="1"/>
      <c r="O611" s="1"/>
      <c r="P611" s="1"/>
      <c r="Q611" s="1"/>
      <c r="R611" s="1"/>
      <c r="S611" s="1"/>
      <c r="T611" s="1"/>
      <c r="AA611" s="1"/>
      <c r="AB611" s="1"/>
      <c r="AC611" s="1"/>
      <c r="AD611" s="1"/>
      <c r="AE611" s="1"/>
      <c r="AF611" s="1"/>
    </row>
    <row r="612" spans="3:32" x14ac:dyDescent="0.2">
      <c r="C612" s="1"/>
      <c r="D612" s="1"/>
      <c r="E612" s="1"/>
      <c r="F612" s="1"/>
      <c r="G612" s="1"/>
      <c r="H612" s="1"/>
      <c r="O612" s="1"/>
      <c r="P612" s="1"/>
      <c r="Q612" s="1"/>
      <c r="R612" s="1"/>
      <c r="S612" s="1"/>
      <c r="T612" s="1"/>
      <c r="AA612" s="1"/>
      <c r="AB612" s="1"/>
      <c r="AC612" s="1"/>
      <c r="AD612" s="1"/>
      <c r="AE612" s="1"/>
      <c r="AF612" s="1"/>
    </row>
    <row r="613" spans="3:32" x14ac:dyDescent="0.2">
      <c r="C613" s="1"/>
      <c r="D613" s="1"/>
      <c r="E613" s="1"/>
      <c r="F613" s="1"/>
      <c r="G613" s="1"/>
      <c r="H613" s="1"/>
      <c r="O613" s="1"/>
      <c r="P613" s="1"/>
      <c r="Q613" s="1"/>
      <c r="R613" s="1"/>
      <c r="S613" s="1"/>
      <c r="T613" s="1"/>
      <c r="AA613" s="1"/>
      <c r="AB613" s="1"/>
      <c r="AC613" s="1"/>
      <c r="AD613" s="1"/>
      <c r="AE613" s="1"/>
      <c r="AF613" s="1"/>
    </row>
    <row r="614" spans="3:32" x14ac:dyDescent="0.2">
      <c r="C614" s="1"/>
      <c r="D614" s="1"/>
      <c r="E614" s="1"/>
      <c r="F614" s="1"/>
      <c r="G614" s="1"/>
      <c r="H614" s="1"/>
      <c r="O614" s="1"/>
      <c r="P614" s="1"/>
      <c r="Q614" s="1"/>
      <c r="R614" s="1"/>
      <c r="S614" s="1"/>
      <c r="T614" s="1"/>
      <c r="AA614" s="1"/>
      <c r="AB614" s="1"/>
      <c r="AC614" s="1"/>
      <c r="AD614" s="1"/>
      <c r="AE614" s="1"/>
      <c r="AF614" s="1"/>
    </row>
    <row r="615" spans="3:32" x14ac:dyDescent="0.2">
      <c r="C615" s="1"/>
      <c r="D615" s="1"/>
      <c r="E615" s="1"/>
      <c r="F615" s="1"/>
      <c r="G615" s="1"/>
      <c r="H615" s="1"/>
      <c r="O615" s="1"/>
      <c r="P615" s="1"/>
      <c r="Q615" s="1"/>
      <c r="R615" s="1"/>
      <c r="S615" s="1"/>
      <c r="T615" s="1"/>
      <c r="AA615" s="1"/>
      <c r="AB615" s="1"/>
      <c r="AC615" s="1"/>
      <c r="AD615" s="1"/>
      <c r="AE615" s="1"/>
      <c r="AF615" s="1"/>
    </row>
    <row r="616" spans="3:32" x14ac:dyDescent="0.2">
      <c r="C616" s="1"/>
      <c r="D616" s="1"/>
      <c r="E616" s="1"/>
      <c r="F616" s="1"/>
      <c r="G616" s="1"/>
      <c r="H616" s="1"/>
      <c r="O616" s="1"/>
      <c r="P616" s="1"/>
      <c r="Q616" s="1"/>
      <c r="R616" s="1"/>
      <c r="S616" s="1"/>
      <c r="T616" s="1"/>
      <c r="AA616" s="1"/>
      <c r="AB616" s="1"/>
      <c r="AC616" s="1"/>
      <c r="AD616" s="1"/>
      <c r="AE616" s="1"/>
      <c r="AF616" s="1"/>
    </row>
    <row r="617" spans="3:32" x14ac:dyDescent="0.2">
      <c r="C617" s="1"/>
      <c r="D617" s="1"/>
      <c r="E617" s="1"/>
      <c r="F617" s="1"/>
      <c r="G617" s="1"/>
      <c r="H617" s="1"/>
      <c r="O617" s="1"/>
      <c r="P617" s="1"/>
      <c r="Q617" s="1"/>
      <c r="R617" s="1"/>
      <c r="S617" s="1"/>
      <c r="T617" s="1"/>
      <c r="AA617" s="1"/>
      <c r="AB617" s="1"/>
      <c r="AC617" s="1"/>
      <c r="AD617" s="1"/>
      <c r="AE617" s="1"/>
      <c r="AF617" s="1"/>
    </row>
    <row r="618" spans="3:32" x14ac:dyDescent="0.2">
      <c r="C618" s="1"/>
      <c r="D618" s="1"/>
      <c r="E618" s="1"/>
      <c r="F618" s="1"/>
      <c r="G618" s="1"/>
      <c r="H618" s="1"/>
      <c r="O618" s="1"/>
      <c r="P618" s="1"/>
      <c r="Q618" s="1"/>
      <c r="R618" s="1"/>
      <c r="S618" s="1"/>
      <c r="T618" s="1"/>
      <c r="AA618" s="1"/>
      <c r="AB618" s="1"/>
      <c r="AC618" s="1"/>
      <c r="AD618" s="1"/>
      <c r="AE618" s="1"/>
      <c r="AF618" s="1"/>
    </row>
    <row r="619" spans="3:32" x14ac:dyDescent="0.2">
      <c r="C619" s="1"/>
      <c r="D619" s="1"/>
      <c r="E619" s="1"/>
      <c r="F619" s="1"/>
      <c r="G619" s="1"/>
      <c r="H619" s="1"/>
      <c r="O619" s="1"/>
      <c r="P619" s="1"/>
      <c r="Q619" s="1"/>
      <c r="R619" s="1"/>
      <c r="S619" s="1"/>
      <c r="T619" s="1"/>
      <c r="AA619" s="1"/>
      <c r="AB619" s="1"/>
      <c r="AC619" s="1"/>
      <c r="AD619" s="1"/>
      <c r="AE619" s="1"/>
      <c r="AF619" s="1"/>
    </row>
    <row r="620" spans="3:32" x14ac:dyDescent="0.2">
      <c r="C620" s="1"/>
      <c r="D620" s="1"/>
      <c r="E620" s="1"/>
      <c r="F620" s="1"/>
      <c r="G620" s="1"/>
      <c r="H620" s="1"/>
      <c r="O620" s="1"/>
      <c r="P620" s="1"/>
      <c r="Q620" s="1"/>
      <c r="R620" s="1"/>
      <c r="S620" s="1"/>
      <c r="T620" s="1"/>
      <c r="AA620" s="1"/>
      <c r="AB620" s="1"/>
      <c r="AC620" s="1"/>
      <c r="AD620" s="1"/>
      <c r="AE620" s="1"/>
      <c r="AF620" s="1"/>
    </row>
    <row r="621" spans="3:32" x14ac:dyDescent="0.2">
      <c r="C621" s="1"/>
      <c r="D621" s="1"/>
      <c r="E621" s="1"/>
      <c r="F621" s="1"/>
      <c r="G621" s="1"/>
      <c r="H621" s="1"/>
      <c r="O621" s="1"/>
      <c r="P621" s="1"/>
      <c r="Q621" s="1"/>
      <c r="R621" s="1"/>
      <c r="S621" s="1"/>
      <c r="T621" s="1"/>
      <c r="AA621" s="1"/>
      <c r="AB621" s="1"/>
      <c r="AC621" s="1"/>
      <c r="AD621" s="1"/>
      <c r="AE621" s="1"/>
      <c r="AF621" s="1"/>
    </row>
    <row r="622" spans="3:32" x14ac:dyDescent="0.2">
      <c r="C622" s="1"/>
      <c r="D622" s="1"/>
      <c r="E622" s="1"/>
      <c r="F622" s="1"/>
      <c r="G622" s="1"/>
      <c r="H622" s="1"/>
      <c r="O622" s="1"/>
      <c r="P622" s="1"/>
      <c r="Q622" s="1"/>
      <c r="R622" s="1"/>
      <c r="S622" s="1"/>
      <c r="T622" s="1"/>
      <c r="AA622" s="1"/>
      <c r="AB622" s="1"/>
      <c r="AC622" s="1"/>
      <c r="AD622" s="1"/>
      <c r="AE622" s="1"/>
      <c r="AF622" s="1"/>
    </row>
    <row r="623" spans="3:32" x14ac:dyDescent="0.2">
      <c r="C623" s="1"/>
      <c r="D623" s="1"/>
      <c r="E623" s="1"/>
      <c r="F623" s="1"/>
      <c r="G623" s="1"/>
      <c r="H623" s="1"/>
      <c r="O623" s="1"/>
      <c r="P623" s="1"/>
      <c r="Q623" s="1"/>
      <c r="R623" s="1"/>
      <c r="S623" s="1"/>
      <c r="T623" s="1"/>
      <c r="AA623" s="1"/>
      <c r="AB623" s="1"/>
      <c r="AC623" s="1"/>
      <c r="AD623" s="1"/>
      <c r="AE623" s="1"/>
      <c r="AF623" s="1"/>
    </row>
    <row r="624" spans="3:32" x14ac:dyDescent="0.2">
      <c r="C624" s="1"/>
      <c r="D624" s="1"/>
      <c r="E624" s="1"/>
      <c r="F624" s="1"/>
      <c r="G624" s="1"/>
      <c r="H624" s="1"/>
      <c r="O624" s="1"/>
      <c r="P624" s="1"/>
      <c r="Q624" s="1"/>
      <c r="R624" s="1"/>
      <c r="S624" s="1"/>
      <c r="T624" s="1"/>
      <c r="AA624" s="1"/>
      <c r="AB624" s="1"/>
      <c r="AC624" s="1"/>
      <c r="AD624" s="1"/>
      <c r="AE624" s="1"/>
      <c r="AF624" s="1"/>
    </row>
    <row r="625" spans="3:32" x14ac:dyDescent="0.2">
      <c r="C625" s="1"/>
      <c r="D625" s="1"/>
      <c r="E625" s="1"/>
      <c r="F625" s="1"/>
      <c r="G625" s="1"/>
      <c r="H625" s="1"/>
      <c r="O625" s="1"/>
      <c r="P625" s="1"/>
      <c r="Q625" s="1"/>
      <c r="R625" s="1"/>
      <c r="S625" s="1"/>
      <c r="T625" s="1"/>
      <c r="AA625" s="1"/>
      <c r="AB625" s="1"/>
      <c r="AC625" s="1"/>
      <c r="AD625" s="1"/>
      <c r="AE625" s="1"/>
      <c r="AF625" s="1"/>
    </row>
    <row r="626" spans="3:32" x14ac:dyDescent="0.2">
      <c r="C626" s="1"/>
      <c r="D626" s="1"/>
      <c r="E626" s="1"/>
      <c r="F626" s="1"/>
      <c r="G626" s="1"/>
      <c r="H626" s="1"/>
      <c r="O626" s="1"/>
      <c r="P626" s="1"/>
      <c r="Q626" s="1"/>
      <c r="R626" s="1"/>
      <c r="S626" s="1"/>
      <c r="T626" s="1"/>
      <c r="AA626" s="1"/>
      <c r="AB626" s="1"/>
      <c r="AC626" s="1"/>
      <c r="AD626" s="1"/>
      <c r="AE626" s="1"/>
      <c r="AF626" s="1"/>
    </row>
    <row r="627" spans="3:32" x14ac:dyDescent="0.2">
      <c r="C627" s="1"/>
      <c r="D627" s="1"/>
      <c r="E627" s="1"/>
      <c r="F627" s="1"/>
      <c r="G627" s="1"/>
      <c r="H627" s="1"/>
      <c r="O627" s="1"/>
      <c r="P627" s="1"/>
      <c r="Q627" s="1"/>
      <c r="R627" s="1"/>
      <c r="S627" s="1"/>
      <c r="T627" s="1"/>
      <c r="AA627" s="1"/>
      <c r="AB627" s="1"/>
      <c r="AC627" s="1"/>
      <c r="AD627" s="1"/>
      <c r="AE627" s="1"/>
      <c r="AF627" s="1"/>
    </row>
    <row r="628" spans="3:32" x14ac:dyDescent="0.2">
      <c r="C628" s="1"/>
      <c r="D628" s="1"/>
      <c r="E628" s="1"/>
      <c r="F628" s="1"/>
      <c r="G628" s="1"/>
      <c r="H628" s="1"/>
      <c r="O628" s="1"/>
      <c r="P628" s="1"/>
      <c r="Q628" s="1"/>
      <c r="R628" s="1"/>
      <c r="S628" s="1"/>
      <c r="T628" s="1"/>
      <c r="AA628" s="1"/>
      <c r="AB628" s="1"/>
      <c r="AC628" s="1"/>
      <c r="AD628" s="1"/>
      <c r="AE628" s="1"/>
      <c r="AF628" s="1"/>
    </row>
    <row r="629" spans="3:32" x14ac:dyDescent="0.2">
      <c r="C629" s="1"/>
      <c r="D629" s="1"/>
      <c r="E629" s="1"/>
      <c r="F629" s="1"/>
      <c r="G629" s="1"/>
      <c r="H629" s="1"/>
      <c r="O629" s="1"/>
      <c r="P629" s="1"/>
      <c r="Q629" s="1"/>
      <c r="R629" s="1"/>
      <c r="S629" s="1"/>
      <c r="T629" s="1"/>
      <c r="AA629" s="1"/>
      <c r="AB629" s="1"/>
      <c r="AC629" s="1"/>
      <c r="AD629" s="1"/>
      <c r="AE629" s="1"/>
      <c r="AF629" s="1"/>
    </row>
    <row r="630" spans="3:32" x14ac:dyDescent="0.2">
      <c r="C630" s="1"/>
      <c r="D630" s="1"/>
      <c r="E630" s="1"/>
      <c r="F630" s="1"/>
      <c r="G630" s="1"/>
      <c r="H630" s="1"/>
      <c r="O630" s="1"/>
      <c r="P630" s="1"/>
      <c r="Q630" s="1"/>
      <c r="R630" s="1"/>
      <c r="S630" s="1"/>
      <c r="T630" s="1"/>
      <c r="AA630" s="1"/>
      <c r="AB630" s="1"/>
      <c r="AC630" s="1"/>
      <c r="AD630" s="1"/>
      <c r="AE630" s="1"/>
      <c r="AF630" s="1"/>
    </row>
    <row r="631" spans="3:32" x14ac:dyDescent="0.2">
      <c r="C631" s="1"/>
      <c r="D631" s="1"/>
      <c r="E631" s="1"/>
      <c r="F631" s="1"/>
      <c r="G631" s="1"/>
      <c r="H631" s="1"/>
      <c r="O631" s="1"/>
      <c r="P631" s="1"/>
      <c r="Q631" s="1"/>
      <c r="R631" s="1"/>
      <c r="S631" s="1"/>
      <c r="T631" s="1"/>
      <c r="AA631" s="1"/>
      <c r="AB631" s="1"/>
      <c r="AC631" s="1"/>
      <c r="AD631" s="1"/>
      <c r="AE631" s="1"/>
      <c r="AF631" s="1"/>
    </row>
    <row r="632" spans="3:32" x14ac:dyDescent="0.2">
      <c r="C632" s="1"/>
      <c r="D632" s="1"/>
      <c r="E632" s="1"/>
      <c r="F632" s="1"/>
      <c r="G632" s="1"/>
      <c r="H632" s="1"/>
      <c r="O632" s="1"/>
      <c r="P632" s="1"/>
      <c r="Q632" s="1"/>
      <c r="R632" s="1"/>
      <c r="S632" s="1"/>
      <c r="T632" s="1"/>
      <c r="AA632" s="1"/>
      <c r="AB632" s="1"/>
      <c r="AC632" s="1"/>
      <c r="AD632" s="1"/>
      <c r="AE632" s="1"/>
      <c r="AF632" s="1"/>
    </row>
    <row r="633" spans="3:32" x14ac:dyDescent="0.2">
      <c r="C633" s="1"/>
      <c r="D633" s="1"/>
      <c r="E633" s="1"/>
      <c r="F633" s="1"/>
      <c r="G633" s="1"/>
      <c r="H633" s="1"/>
      <c r="O633" s="1"/>
      <c r="P633" s="1"/>
      <c r="Q633" s="1"/>
      <c r="R633" s="1"/>
      <c r="S633" s="1"/>
      <c r="T633" s="1"/>
      <c r="AA633" s="1"/>
      <c r="AB633" s="1"/>
      <c r="AC633" s="1"/>
      <c r="AD633" s="1"/>
      <c r="AE633" s="1"/>
      <c r="AF633" s="1"/>
    </row>
    <row r="634" spans="3:32" x14ac:dyDescent="0.2">
      <c r="C634" s="1"/>
      <c r="D634" s="1"/>
      <c r="E634" s="1"/>
      <c r="F634" s="1"/>
      <c r="G634" s="1"/>
      <c r="H634" s="1"/>
      <c r="O634" s="1"/>
      <c r="P634" s="1"/>
      <c r="Q634" s="1"/>
      <c r="R634" s="1"/>
      <c r="S634" s="1"/>
      <c r="T634" s="1"/>
      <c r="AA634" s="1"/>
      <c r="AB634" s="1"/>
      <c r="AC634" s="1"/>
      <c r="AD634" s="1"/>
      <c r="AE634" s="1"/>
      <c r="AF634" s="1"/>
    </row>
    <row r="635" spans="3:32" x14ac:dyDescent="0.2">
      <c r="C635" s="1"/>
      <c r="D635" s="1"/>
      <c r="E635" s="1"/>
      <c r="F635" s="1"/>
      <c r="G635" s="1"/>
      <c r="H635" s="1"/>
      <c r="O635" s="1"/>
      <c r="P635" s="1"/>
      <c r="Q635" s="1"/>
      <c r="R635" s="1"/>
      <c r="S635" s="1"/>
      <c r="T635" s="1"/>
      <c r="AA635" s="1"/>
      <c r="AB635" s="1"/>
      <c r="AC635" s="1"/>
      <c r="AD635" s="1"/>
      <c r="AE635" s="1"/>
      <c r="AF635" s="1"/>
    </row>
    <row r="636" spans="3:32" x14ac:dyDescent="0.2">
      <c r="C636" s="1"/>
      <c r="D636" s="1"/>
      <c r="E636" s="1"/>
      <c r="F636" s="1"/>
      <c r="G636" s="1"/>
      <c r="H636" s="1"/>
      <c r="O636" s="1"/>
      <c r="P636" s="1"/>
      <c r="Q636" s="1"/>
      <c r="R636" s="1"/>
      <c r="S636" s="1"/>
      <c r="T636" s="1"/>
      <c r="AA636" s="1"/>
      <c r="AB636" s="1"/>
      <c r="AC636" s="1"/>
      <c r="AD636" s="1"/>
      <c r="AE636" s="1"/>
      <c r="AF636" s="1"/>
    </row>
    <row r="637" spans="3:32" x14ac:dyDescent="0.2">
      <c r="C637" s="1"/>
      <c r="D637" s="1"/>
      <c r="E637" s="1"/>
      <c r="F637" s="1"/>
      <c r="G637" s="1"/>
      <c r="H637" s="1"/>
      <c r="O637" s="1"/>
      <c r="P637" s="1"/>
      <c r="Q637" s="1"/>
      <c r="R637" s="1"/>
      <c r="S637" s="1"/>
      <c r="T637" s="1"/>
      <c r="AA637" s="1"/>
      <c r="AB637" s="1"/>
      <c r="AC637" s="1"/>
      <c r="AD637" s="1"/>
      <c r="AE637" s="1"/>
      <c r="AF637" s="1"/>
    </row>
    <row r="638" spans="3:32" x14ac:dyDescent="0.2">
      <c r="C638" s="1"/>
      <c r="D638" s="1"/>
      <c r="E638" s="1"/>
      <c r="F638" s="1"/>
      <c r="G638" s="1"/>
      <c r="H638" s="1"/>
      <c r="O638" s="1"/>
      <c r="P638" s="1"/>
      <c r="Q638" s="1"/>
      <c r="R638" s="1"/>
      <c r="S638" s="1"/>
      <c r="T638" s="1"/>
      <c r="AA638" s="1"/>
      <c r="AB638" s="1"/>
      <c r="AC638" s="1"/>
      <c r="AD638" s="1"/>
      <c r="AE638" s="1"/>
      <c r="AF638" s="1"/>
    </row>
    <row r="639" spans="3:32" x14ac:dyDescent="0.2">
      <c r="C639" s="1"/>
      <c r="D639" s="1"/>
      <c r="E639" s="1"/>
      <c r="F639" s="1"/>
      <c r="G639" s="1"/>
      <c r="H639" s="1"/>
      <c r="O639" s="1"/>
      <c r="P639" s="1"/>
      <c r="Q639" s="1"/>
      <c r="R639" s="1"/>
      <c r="S639" s="1"/>
      <c r="T639" s="1"/>
      <c r="AA639" s="1"/>
      <c r="AB639" s="1"/>
      <c r="AC639" s="1"/>
      <c r="AD639" s="1"/>
      <c r="AE639" s="1"/>
      <c r="AF639" s="1"/>
    </row>
    <row r="640" spans="3:32" x14ac:dyDescent="0.2">
      <c r="C640" s="1"/>
      <c r="D640" s="1"/>
      <c r="E640" s="1"/>
      <c r="F640" s="1"/>
      <c r="G640" s="1"/>
      <c r="H640" s="1"/>
      <c r="O640" s="1"/>
      <c r="P640" s="1"/>
      <c r="Q640" s="1"/>
      <c r="R640" s="1"/>
      <c r="S640" s="1"/>
      <c r="T640" s="1"/>
      <c r="AA640" s="1"/>
      <c r="AB640" s="1"/>
      <c r="AC640" s="1"/>
      <c r="AD640" s="1"/>
      <c r="AE640" s="1"/>
      <c r="AF640" s="1"/>
    </row>
    <row r="641" spans="3:32" x14ac:dyDescent="0.2">
      <c r="C641" s="1"/>
      <c r="D641" s="1"/>
      <c r="E641" s="1"/>
      <c r="F641" s="1"/>
      <c r="G641" s="1"/>
      <c r="H641" s="1"/>
      <c r="O641" s="1"/>
      <c r="P641" s="1"/>
      <c r="Q641" s="1"/>
      <c r="R641" s="1"/>
      <c r="S641" s="1"/>
      <c r="T641" s="1"/>
      <c r="AA641" s="1"/>
      <c r="AB641" s="1"/>
      <c r="AC641" s="1"/>
      <c r="AD641" s="1"/>
      <c r="AE641" s="1"/>
      <c r="AF641" s="1"/>
    </row>
    <row r="642" spans="3:32" x14ac:dyDescent="0.2">
      <c r="C642" s="1"/>
      <c r="D642" s="1"/>
      <c r="E642" s="1"/>
      <c r="F642" s="1"/>
      <c r="G642" s="1"/>
      <c r="H642" s="1"/>
      <c r="O642" s="1"/>
      <c r="P642" s="1"/>
      <c r="Q642" s="1"/>
      <c r="R642" s="1"/>
      <c r="S642" s="1"/>
      <c r="T642" s="1"/>
      <c r="AA642" s="1"/>
      <c r="AB642" s="1"/>
      <c r="AC642" s="1"/>
      <c r="AD642" s="1"/>
      <c r="AE642" s="1"/>
      <c r="AF642" s="1"/>
    </row>
    <row r="643" spans="3:32" x14ac:dyDescent="0.2">
      <c r="C643" s="1"/>
      <c r="D643" s="1"/>
      <c r="E643" s="1"/>
      <c r="F643" s="1"/>
      <c r="G643" s="1"/>
      <c r="H643" s="1"/>
      <c r="O643" s="1"/>
      <c r="P643" s="1"/>
      <c r="Q643" s="1"/>
      <c r="R643" s="1"/>
      <c r="S643" s="1"/>
      <c r="T643" s="1"/>
      <c r="AA643" s="1"/>
      <c r="AB643" s="1"/>
      <c r="AC643" s="1"/>
      <c r="AD643" s="1"/>
      <c r="AE643" s="1"/>
      <c r="AF643" s="1"/>
    </row>
    <row r="644" spans="3:32" x14ac:dyDescent="0.2">
      <c r="C644" s="1"/>
      <c r="D644" s="1"/>
      <c r="E644" s="1"/>
      <c r="F644" s="1"/>
      <c r="G644" s="1"/>
      <c r="H644" s="1"/>
      <c r="O644" s="1"/>
      <c r="P644" s="1"/>
      <c r="Q644" s="1"/>
      <c r="R644" s="1"/>
      <c r="S644" s="1"/>
      <c r="T644" s="1"/>
      <c r="AA644" s="1"/>
      <c r="AB644" s="1"/>
      <c r="AC644" s="1"/>
      <c r="AD644" s="1"/>
      <c r="AE644" s="1"/>
      <c r="AF644" s="1"/>
    </row>
    <row r="645" spans="3:32" x14ac:dyDescent="0.2">
      <c r="C645" s="1"/>
      <c r="D645" s="1"/>
      <c r="E645" s="1"/>
      <c r="F645" s="1"/>
      <c r="G645" s="1"/>
      <c r="H645" s="1"/>
      <c r="O645" s="1"/>
      <c r="P645" s="1"/>
      <c r="Q645" s="1"/>
      <c r="R645" s="1"/>
      <c r="S645" s="1"/>
      <c r="T645" s="1"/>
      <c r="AA645" s="1"/>
      <c r="AB645" s="1"/>
      <c r="AC645" s="1"/>
      <c r="AD645" s="1"/>
      <c r="AE645" s="1"/>
      <c r="AF645" s="1"/>
    </row>
    <row r="646" spans="3:32" x14ac:dyDescent="0.2">
      <c r="C646" s="1"/>
      <c r="D646" s="1"/>
      <c r="E646" s="1"/>
      <c r="F646" s="1"/>
      <c r="G646" s="1"/>
      <c r="H646" s="1"/>
      <c r="O646" s="1"/>
      <c r="P646" s="1"/>
      <c r="Q646" s="1"/>
      <c r="R646" s="1"/>
      <c r="S646" s="1"/>
      <c r="T646" s="1"/>
      <c r="AA646" s="1"/>
      <c r="AB646" s="1"/>
      <c r="AC646" s="1"/>
      <c r="AD646" s="1"/>
      <c r="AE646" s="1"/>
      <c r="AF646" s="1"/>
    </row>
    <row r="647" spans="3:32" x14ac:dyDescent="0.2">
      <c r="C647" s="1"/>
      <c r="D647" s="1"/>
      <c r="E647" s="1"/>
      <c r="F647" s="1"/>
      <c r="G647" s="1"/>
      <c r="H647" s="1"/>
      <c r="O647" s="1"/>
      <c r="P647" s="1"/>
      <c r="Q647" s="1"/>
      <c r="R647" s="1"/>
      <c r="S647" s="1"/>
      <c r="T647" s="1"/>
      <c r="AA647" s="1"/>
      <c r="AB647" s="1"/>
      <c r="AC647" s="1"/>
      <c r="AD647" s="1"/>
      <c r="AE647" s="1"/>
      <c r="AF647" s="1"/>
    </row>
    <row r="648" spans="3:32" x14ac:dyDescent="0.2">
      <c r="C648" s="1"/>
      <c r="D648" s="1"/>
      <c r="E648" s="1"/>
      <c r="F648" s="1"/>
      <c r="G648" s="1"/>
      <c r="H648" s="1"/>
      <c r="O648" s="1"/>
      <c r="P648" s="1"/>
      <c r="Q648" s="1"/>
      <c r="R648" s="1"/>
      <c r="S648" s="1"/>
      <c r="T648" s="1"/>
      <c r="AA648" s="1"/>
      <c r="AB648" s="1"/>
      <c r="AC648" s="1"/>
      <c r="AD648" s="1"/>
      <c r="AE648" s="1"/>
      <c r="AF648" s="1"/>
    </row>
    <row r="649" spans="3:32" x14ac:dyDescent="0.2">
      <c r="C649" s="1"/>
      <c r="D649" s="1"/>
      <c r="E649" s="1"/>
      <c r="F649" s="1"/>
      <c r="G649" s="1"/>
      <c r="H649" s="1"/>
      <c r="O649" s="1"/>
      <c r="P649" s="1"/>
      <c r="Q649" s="1"/>
      <c r="R649" s="1"/>
      <c r="S649" s="1"/>
      <c r="T649" s="1"/>
      <c r="AA649" s="1"/>
      <c r="AB649" s="1"/>
      <c r="AC649" s="1"/>
      <c r="AD649" s="1"/>
      <c r="AE649" s="1"/>
      <c r="AF649" s="1"/>
    </row>
    <row r="650" spans="3:32" x14ac:dyDescent="0.2">
      <c r="C650" s="1"/>
      <c r="D650" s="1"/>
      <c r="E650" s="1"/>
      <c r="F650" s="1"/>
      <c r="G650" s="1"/>
      <c r="H650" s="1"/>
      <c r="O650" s="1"/>
      <c r="P650" s="1"/>
      <c r="Q650" s="1"/>
      <c r="R650" s="1"/>
      <c r="S650" s="1"/>
      <c r="T650" s="1"/>
      <c r="AA650" s="1"/>
      <c r="AB650" s="1"/>
      <c r="AC650" s="1"/>
      <c r="AD650" s="1"/>
      <c r="AE650" s="1"/>
      <c r="AF650" s="1"/>
    </row>
    <row r="651" spans="3:32" x14ac:dyDescent="0.2">
      <c r="C651" s="1"/>
      <c r="D651" s="1"/>
      <c r="E651" s="1"/>
      <c r="F651" s="1"/>
      <c r="G651" s="1"/>
      <c r="H651" s="1"/>
      <c r="O651" s="1"/>
      <c r="P651" s="1"/>
      <c r="Q651" s="1"/>
      <c r="R651" s="1"/>
      <c r="S651" s="1"/>
      <c r="T651" s="1"/>
      <c r="AA651" s="1"/>
      <c r="AB651" s="1"/>
      <c r="AC651" s="1"/>
      <c r="AD651" s="1"/>
      <c r="AE651" s="1"/>
      <c r="AF651" s="1"/>
    </row>
    <row r="652" spans="3:32" x14ac:dyDescent="0.2">
      <c r="C652" s="1"/>
      <c r="D652" s="1"/>
      <c r="E652" s="1"/>
      <c r="F652" s="1"/>
      <c r="G652" s="1"/>
      <c r="H652" s="1"/>
      <c r="O652" s="1"/>
      <c r="P652" s="1"/>
      <c r="Q652" s="1"/>
      <c r="R652" s="1"/>
      <c r="S652" s="1"/>
      <c r="T652" s="1"/>
      <c r="AA652" s="1"/>
      <c r="AB652" s="1"/>
      <c r="AC652" s="1"/>
      <c r="AD652" s="1"/>
      <c r="AE652" s="1"/>
      <c r="AF652" s="1"/>
    </row>
    <row r="653" spans="3:32" x14ac:dyDescent="0.2">
      <c r="C653" s="1"/>
      <c r="D653" s="1"/>
      <c r="E653" s="1"/>
      <c r="F653" s="1"/>
      <c r="G653" s="1"/>
      <c r="H653" s="1"/>
      <c r="O653" s="1"/>
      <c r="P653" s="1"/>
      <c r="Q653" s="1"/>
      <c r="R653" s="1"/>
      <c r="S653" s="1"/>
      <c r="T653" s="1"/>
      <c r="AA653" s="1"/>
      <c r="AB653" s="1"/>
      <c r="AC653" s="1"/>
      <c r="AD653" s="1"/>
      <c r="AE653" s="1"/>
      <c r="AF653" s="1"/>
    </row>
    <row r="654" spans="3:32" x14ac:dyDescent="0.2">
      <c r="C654" s="1"/>
      <c r="D654" s="1"/>
      <c r="E654" s="1"/>
      <c r="F654" s="1"/>
      <c r="G654" s="1"/>
      <c r="H654" s="1"/>
      <c r="O654" s="1"/>
      <c r="P654" s="1"/>
      <c r="Q654" s="1"/>
      <c r="R654" s="1"/>
      <c r="S654" s="1"/>
      <c r="T654" s="1"/>
      <c r="AA654" s="1"/>
      <c r="AB654" s="1"/>
      <c r="AC654" s="1"/>
      <c r="AD654" s="1"/>
      <c r="AE654" s="1"/>
      <c r="AF654" s="1"/>
    </row>
    <row r="655" spans="3:32" x14ac:dyDescent="0.2">
      <c r="C655" s="1"/>
      <c r="D655" s="1"/>
      <c r="E655" s="1"/>
      <c r="F655" s="1"/>
      <c r="G655" s="1"/>
      <c r="H655" s="1"/>
      <c r="O655" s="1"/>
      <c r="P655" s="1"/>
      <c r="Q655" s="1"/>
      <c r="R655" s="1"/>
      <c r="S655" s="1"/>
      <c r="T655" s="1"/>
      <c r="AA655" s="1"/>
      <c r="AB655" s="1"/>
      <c r="AC655" s="1"/>
      <c r="AD655" s="1"/>
      <c r="AE655" s="1"/>
      <c r="AF655" s="1"/>
    </row>
    <row r="656" spans="3:32" x14ac:dyDescent="0.2">
      <c r="C656" s="1"/>
      <c r="D656" s="1"/>
      <c r="E656" s="1"/>
      <c r="F656" s="1"/>
      <c r="G656" s="1"/>
      <c r="H656" s="1"/>
      <c r="O656" s="1"/>
      <c r="P656" s="1"/>
      <c r="Q656" s="1"/>
      <c r="R656" s="1"/>
      <c r="S656" s="1"/>
      <c r="T656" s="1"/>
      <c r="AA656" s="1"/>
      <c r="AB656" s="1"/>
      <c r="AC656" s="1"/>
      <c r="AD656" s="1"/>
      <c r="AE656" s="1"/>
      <c r="AF656" s="1"/>
    </row>
    <row r="657" spans="3:32" x14ac:dyDescent="0.2">
      <c r="C657" s="1"/>
      <c r="D657" s="1"/>
      <c r="E657" s="1"/>
      <c r="F657" s="1"/>
      <c r="G657" s="1"/>
      <c r="H657" s="1"/>
      <c r="O657" s="1"/>
      <c r="P657" s="1"/>
      <c r="Q657" s="1"/>
      <c r="R657" s="1"/>
      <c r="S657" s="1"/>
      <c r="T657" s="1"/>
      <c r="AA657" s="1"/>
      <c r="AB657" s="1"/>
      <c r="AC657" s="1"/>
      <c r="AD657" s="1"/>
      <c r="AE657" s="1"/>
      <c r="AF657" s="1"/>
    </row>
    <row r="658" spans="3:32" x14ac:dyDescent="0.2">
      <c r="C658" s="1"/>
      <c r="D658" s="1"/>
      <c r="E658" s="1"/>
      <c r="F658" s="1"/>
      <c r="G658" s="1"/>
      <c r="H658" s="1"/>
      <c r="O658" s="1"/>
      <c r="P658" s="1"/>
      <c r="Q658" s="1"/>
      <c r="R658" s="1"/>
      <c r="S658" s="1"/>
      <c r="T658" s="1"/>
      <c r="AA658" s="1"/>
      <c r="AB658" s="1"/>
      <c r="AC658" s="1"/>
      <c r="AD658" s="1"/>
      <c r="AE658" s="1"/>
      <c r="AF658" s="1"/>
    </row>
    <row r="659" spans="3:32" x14ac:dyDescent="0.2">
      <c r="C659" s="1"/>
      <c r="D659" s="1"/>
      <c r="E659" s="1"/>
      <c r="F659" s="1"/>
      <c r="G659" s="1"/>
      <c r="H659" s="1"/>
      <c r="O659" s="1"/>
      <c r="P659" s="1"/>
      <c r="Q659" s="1"/>
      <c r="R659" s="1"/>
      <c r="S659" s="1"/>
      <c r="T659" s="1"/>
      <c r="AA659" s="1"/>
      <c r="AB659" s="1"/>
      <c r="AC659" s="1"/>
      <c r="AD659" s="1"/>
      <c r="AE659" s="1"/>
      <c r="AF659" s="1"/>
    </row>
    <row r="660" spans="3:32" x14ac:dyDescent="0.2">
      <c r="C660" s="1"/>
      <c r="D660" s="1"/>
      <c r="E660" s="1"/>
      <c r="F660" s="1"/>
      <c r="G660" s="1"/>
      <c r="H660" s="1"/>
      <c r="O660" s="1"/>
      <c r="P660" s="1"/>
      <c r="Q660" s="1"/>
      <c r="R660" s="1"/>
      <c r="S660" s="1"/>
      <c r="T660" s="1"/>
      <c r="AA660" s="1"/>
      <c r="AB660" s="1"/>
      <c r="AC660" s="1"/>
      <c r="AD660" s="1"/>
      <c r="AE660" s="1"/>
      <c r="AF660" s="1"/>
    </row>
    <row r="661" spans="3:32" x14ac:dyDescent="0.2">
      <c r="C661" s="1"/>
      <c r="D661" s="1"/>
      <c r="E661" s="1"/>
      <c r="F661" s="1"/>
      <c r="G661" s="1"/>
      <c r="H661" s="1"/>
      <c r="O661" s="1"/>
      <c r="P661" s="1"/>
      <c r="Q661" s="1"/>
      <c r="R661" s="1"/>
      <c r="S661" s="1"/>
      <c r="T661" s="1"/>
      <c r="AA661" s="1"/>
      <c r="AB661" s="1"/>
      <c r="AC661" s="1"/>
      <c r="AD661" s="1"/>
      <c r="AE661" s="1"/>
      <c r="AF661" s="1"/>
    </row>
    <row r="662" spans="3:32" x14ac:dyDescent="0.2">
      <c r="C662" s="1"/>
      <c r="D662" s="1"/>
      <c r="E662" s="1"/>
      <c r="F662" s="1"/>
      <c r="G662" s="1"/>
      <c r="H662" s="1"/>
      <c r="O662" s="1"/>
      <c r="P662" s="1"/>
      <c r="Q662" s="1"/>
      <c r="R662" s="1"/>
      <c r="S662" s="1"/>
      <c r="T662" s="1"/>
      <c r="AA662" s="1"/>
      <c r="AB662" s="1"/>
      <c r="AC662" s="1"/>
      <c r="AD662" s="1"/>
      <c r="AE662" s="1"/>
      <c r="AF662" s="1"/>
    </row>
    <row r="663" spans="3:32" x14ac:dyDescent="0.2">
      <c r="C663" s="1"/>
      <c r="D663" s="1"/>
      <c r="E663" s="1"/>
      <c r="F663" s="1"/>
      <c r="G663" s="1"/>
      <c r="H663" s="1"/>
      <c r="O663" s="1"/>
      <c r="P663" s="1"/>
      <c r="Q663" s="1"/>
      <c r="R663" s="1"/>
      <c r="S663" s="1"/>
      <c r="T663" s="1"/>
      <c r="AA663" s="1"/>
      <c r="AB663" s="1"/>
      <c r="AC663" s="1"/>
      <c r="AD663" s="1"/>
      <c r="AE663" s="1"/>
      <c r="AF663" s="1"/>
    </row>
    <row r="664" spans="3:32" x14ac:dyDescent="0.2">
      <c r="C664" s="1"/>
      <c r="D664" s="1"/>
      <c r="E664" s="1"/>
      <c r="F664" s="1"/>
      <c r="G664" s="1"/>
      <c r="H664" s="1"/>
      <c r="O664" s="1"/>
      <c r="P664" s="1"/>
      <c r="Q664" s="1"/>
      <c r="R664" s="1"/>
      <c r="S664" s="1"/>
      <c r="T664" s="1"/>
      <c r="AA664" s="1"/>
      <c r="AB664" s="1"/>
      <c r="AC664" s="1"/>
      <c r="AD664" s="1"/>
      <c r="AE664" s="1"/>
      <c r="AF664" s="1"/>
    </row>
    <row r="665" spans="3:32" x14ac:dyDescent="0.2">
      <c r="C665" s="1"/>
      <c r="D665" s="1"/>
      <c r="E665" s="1"/>
      <c r="F665" s="1"/>
      <c r="G665" s="1"/>
      <c r="H665" s="1"/>
      <c r="O665" s="1"/>
      <c r="P665" s="1"/>
      <c r="Q665" s="1"/>
      <c r="R665" s="1"/>
      <c r="S665" s="1"/>
      <c r="T665" s="1"/>
      <c r="AA665" s="1"/>
      <c r="AB665" s="1"/>
      <c r="AC665" s="1"/>
      <c r="AD665" s="1"/>
      <c r="AE665" s="1"/>
      <c r="AF665" s="1"/>
    </row>
    <row r="666" spans="3:32" x14ac:dyDescent="0.2">
      <c r="C666" s="1"/>
      <c r="D666" s="1"/>
      <c r="E666" s="1"/>
      <c r="F666" s="1"/>
      <c r="G666" s="1"/>
      <c r="H666" s="1"/>
      <c r="O666" s="1"/>
      <c r="P666" s="1"/>
      <c r="Q666" s="1"/>
      <c r="R666" s="1"/>
      <c r="S666" s="1"/>
      <c r="T666" s="1"/>
      <c r="AA666" s="1"/>
      <c r="AB666" s="1"/>
      <c r="AC666" s="1"/>
      <c r="AD666" s="1"/>
      <c r="AE666" s="1"/>
      <c r="AF666" s="1"/>
    </row>
    <row r="667" spans="3:32" x14ac:dyDescent="0.2">
      <c r="C667" s="1"/>
      <c r="D667" s="1"/>
      <c r="E667" s="1"/>
      <c r="F667" s="1"/>
      <c r="G667" s="1"/>
      <c r="H667" s="1"/>
      <c r="O667" s="1"/>
      <c r="P667" s="1"/>
      <c r="Q667" s="1"/>
      <c r="R667" s="1"/>
      <c r="S667" s="1"/>
      <c r="T667" s="1"/>
      <c r="AA667" s="1"/>
      <c r="AB667" s="1"/>
      <c r="AC667" s="1"/>
      <c r="AD667" s="1"/>
      <c r="AE667" s="1"/>
      <c r="AF667" s="1"/>
    </row>
    <row r="668" spans="3:32" x14ac:dyDescent="0.2">
      <c r="C668" s="1"/>
      <c r="D668" s="1"/>
      <c r="E668" s="1"/>
      <c r="F668" s="1"/>
      <c r="G668" s="1"/>
      <c r="H668" s="1"/>
      <c r="O668" s="1"/>
      <c r="P668" s="1"/>
      <c r="Q668" s="1"/>
      <c r="R668" s="1"/>
      <c r="S668" s="1"/>
      <c r="T668" s="1"/>
      <c r="AA668" s="1"/>
      <c r="AB668" s="1"/>
      <c r="AC668" s="1"/>
      <c r="AD668" s="1"/>
      <c r="AE668" s="1"/>
      <c r="AF668" s="1"/>
    </row>
    <row r="669" spans="3:32" x14ac:dyDescent="0.2">
      <c r="C669" s="1"/>
      <c r="D669" s="1"/>
      <c r="E669" s="1"/>
      <c r="F669" s="1"/>
      <c r="G669" s="1"/>
      <c r="H669" s="1"/>
      <c r="O669" s="1"/>
      <c r="P669" s="1"/>
      <c r="Q669" s="1"/>
      <c r="R669" s="1"/>
      <c r="S669" s="1"/>
      <c r="T669" s="1"/>
      <c r="AA669" s="1"/>
      <c r="AB669" s="1"/>
      <c r="AC669" s="1"/>
      <c r="AD669" s="1"/>
      <c r="AE669" s="1"/>
      <c r="AF669" s="1"/>
    </row>
    <row r="670" spans="3:32" x14ac:dyDescent="0.2">
      <c r="C670" s="1"/>
      <c r="D670" s="1"/>
      <c r="E670" s="1"/>
      <c r="F670" s="1"/>
      <c r="G670" s="1"/>
      <c r="H670" s="1"/>
      <c r="O670" s="1"/>
      <c r="P670" s="1"/>
      <c r="Q670" s="1"/>
      <c r="R670" s="1"/>
      <c r="S670" s="1"/>
      <c r="T670" s="1"/>
      <c r="AA670" s="1"/>
      <c r="AB670" s="1"/>
      <c r="AC670" s="1"/>
      <c r="AD670" s="1"/>
      <c r="AE670" s="1"/>
      <c r="AF670" s="1"/>
    </row>
    <row r="671" spans="3:32" x14ac:dyDescent="0.2">
      <c r="C671" s="1"/>
      <c r="D671" s="1"/>
      <c r="E671" s="1"/>
      <c r="F671" s="1"/>
      <c r="G671" s="1"/>
      <c r="H671" s="1"/>
      <c r="O671" s="1"/>
      <c r="P671" s="1"/>
      <c r="Q671" s="1"/>
      <c r="R671" s="1"/>
      <c r="S671" s="1"/>
      <c r="T671" s="1"/>
      <c r="AA671" s="1"/>
      <c r="AB671" s="1"/>
      <c r="AC671" s="1"/>
      <c r="AD671" s="1"/>
      <c r="AE671" s="1"/>
      <c r="AF671" s="1"/>
    </row>
    <row r="672" spans="3:32" x14ac:dyDescent="0.2">
      <c r="C672" s="1"/>
      <c r="D672" s="1"/>
      <c r="E672" s="1"/>
      <c r="F672" s="1"/>
      <c r="G672" s="1"/>
      <c r="H672" s="1"/>
      <c r="O672" s="1"/>
      <c r="P672" s="1"/>
      <c r="Q672" s="1"/>
      <c r="R672" s="1"/>
      <c r="S672" s="1"/>
      <c r="T672" s="1"/>
      <c r="AA672" s="1"/>
      <c r="AB672" s="1"/>
      <c r="AC672" s="1"/>
      <c r="AD672" s="1"/>
      <c r="AE672" s="1"/>
      <c r="AF672" s="1"/>
    </row>
    <row r="673" spans="3:32" x14ac:dyDescent="0.2">
      <c r="C673" s="1"/>
      <c r="D673" s="1"/>
      <c r="E673" s="1"/>
      <c r="F673" s="1"/>
      <c r="G673" s="1"/>
      <c r="H673" s="1"/>
      <c r="O673" s="1"/>
      <c r="P673" s="1"/>
      <c r="Q673" s="1"/>
      <c r="R673" s="1"/>
      <c r="S673" s="1"/>
      <c r="T673" s="1"/>
      <c r="AA673" s="1"/>
      <c r="AB673" s="1"/>
      <c r="AC673" s="1"/>
      <c r="AD673" s="1"/>
      <c r="AE673" s="1"/>
      <c r="AF673" s="1"/>
    </row>
    <row r="674" spans="3:32" x14ac:dyDescent="0.2">
      <c r="C674" s="1"/>
      <c r="D674" s="1"/>
      <c r="E674" s="1"/>
      <c r="F674" s="1"/>
      <c r="G674" s="1"/>
      <c r="H674" s="1"/>
      <c r="O674" s="1"/>
      <c r="P674" s="1"/>
      <c r="Q674" s="1"/>
      <c r="R674" s="1"/>
      <c r="S674" s="1"/>
      <c r="T674" s="1"/>
      <c r="AA674" s="1"/>
      <c r="AB674" s="1"/>
      <c r="AC674" s="1"/>
      <c r="AD674" s="1"/>
      <c r="AE674" s="1"/>
      <c r="AF674" s="1"/>
    </row>
    <row r="675" spans="3:32" x14ac:dyDescent="0.2">
      <c r="C675" s="1"/>
      <c r="D675" s="1"/>
      <c r="E675" s="1"/>
      <c r="F675" s="1"/>
      <c r="G675" s="1"/>
      <c r="H675" s="1"/>
      <c r="O675" s="1"/>
      <c r="P675" s="1"/>
      <c r="Q675" s="1"/>
      <c r="R675" s="1"/>
      <c r="S675" s="1"/>
      <c r="T675" s="1"/>
      <c r="AA675" s="1"/>
      <c r="AB675" s="1"/>
      <c r="AC675" s="1"/>
      <c r="AD675" s="1"/>
      <c r="AE675" s="1"/>
      <c r="AF675" s="1"/>
    </row>
    <row r="676" spans="3:32" x14ac:dyDescent="0.2">
      <c r="C676" s="1"/>
      <c r="D676" s="1"/>
      <c r="E676" s="1"/>
      <c r="F676" s="1"/>
      <c r="G676" s="1"/>
      <c r="H676" s="1"/>
      <c r="O676" s="1"/>
      <c r="P676" s="1"/>
      <c r="Q676" s="1"/>
      <c r="R676" s="1"/>
      <c r="S676" s="1"/>
      <c r="T676" s="1"/>
      <c r="AA676" s="1"/>
      <c r="AB676" s="1"/>
      <c r="AC676" s="1"/>
      <c r="AD676" s="1"/>
      <c r="AE676" s="1"/>
      <c r="AF676" s="1"/>
    </row>
    <row r="677" spans="3:32" x14ac:dyDescent="0.2">
      <c r="C677" s="1"/>
      <c r="D677" s="1"/>
      <c r="E677" s="1"/>
      <c r="F677" s="1"/>
      <c r="G677" s="1"/>
      <c r="H677" s="1"/>
      <c r="O677" s="1"/>
      <c r="P677" s="1"/>
      <c r="Q677" s="1"/>
      <c r="R677" s="1"/>
      <c r="S677" s="1"/>
      <c r="T677" s="1"/>
      <c r="AA677" s="1"/>
      <c r="AB677" s="1"/>
      <c r="AC677" s="1"/>
      <c r="AD677" s="1"/>
      <c r="AE677" s="1"/>
      <c r="AF677" s="1"/>
    </row>
    <row r="678" spans="3:32" x14ac:dyDescent="0.2">
      <c r="C678" s="1"/>
      <c r="D678" s="1"/>
      <c r="E678" s="1"/>
      <c r="F678" s="1"/>
      <c r="G678" s="1"/>
      <c r="H678" s="1"/>
      <c r="O678" s="1"/>
      <c r="P678" s="1"/>
      <c r="Q678" s="1"/>
      <c r="R678" s="1"/>
      <c r="S678" s="1"/>
      <c r="T678" s="1"/>
      <c r="AA678" s="1"/>
      <c r="AB678" s="1"/>
      <c r="AC678" s="1"/>
      <c r="AD678" s="1"/>
      <c r="AE678" s="1"/>
      <c r="AF678" s="1"/>
    </row>
    <row r="679" spans="3:32" x14ac:dyDescent="0.2">
      <c r="C679" s="1"/>
      <c r="D679" s="1"/>
      <c r="E679" s="1"/>
      <c r="F679" s="1"/>
      <c r="G679" s="1"/>
      <c r="H679" s="1"/>
      <c r="O679" s="1"/>
      <c r="P679" s="1"/>
      <c r="Q679" s="1"/>
      <c r="R679" s="1"/>
      <c r="S679" s="1"/>
      <c r="T679" s="1"/>
      <c r="AA679" s="1"/>
      <c r="AB679" s="1"/>
      <c r="AC679" s="1"/>
      <c r="AD679" s="1"/>
      <c r="AE679" s="1"/>
      <c r="AF679" s="1"/>
    </row>
    <row r="680" spans="3:32" x14ac:dyDescent="0.2">
      <c r="C680" s="1"/>
      <c r="D680" s="1"/>
      <c r="E680" s="1"/>
      <c r="F680" s="1"/>
      <c r="G680" s="1"/>
      <c r="H680" s="1"/>
      <c r="O680" s="1"/>
      <c r="P680" s="1"/>
      <c r="Q680" s="1"/>
      <c r="R680" s="1"/>
      <c r="S680" s="1"/>
      <c r="T680" s="1"/>
      <c r="AA680" s="1"/>
      <c r="AB680" s="1"/>
      <c r="AC680" s="1"/>
      <c r="AD680" s="1"/>
      <c r="AE680" s="1"/>
      <c r="AF680" s="1"/>
    </row>
    <row r="681" spans="3:32" x14ac:dyDescent="0.2">
      <c r="C681" s="1"/>
      <c r="D681" s="1"/>
      <c r="E681" s="1"/>
      <c r="F681" s="1"/>
      <c r="G681" s="1"/>
      <c r="H681" s="1"/>
      <c r="O681" s="1"/>
      <c r="P681" s="1"/>
      <c r="Q681" s="1"/>
      <c r="R681" s="1"/>
      <c r="S681" s="1"/>
      <c r="T681" s="1"/>
      <c r="AA681" s="1"/>
      <c r="AB681" s="1"/>
      <c r="AC681" s="1"/>
      <c r="AD681" s="1"/>
      <c r="AE681" s="1"/>
      <c r="AF681" s="1"/>
    </row>
    <row r="682" spans="3:32" x14ac:dyDescent="0.2">
      <c r="C682" s="1"/>
      <c r="D682" s="1"/>
      <c r="E682" s="1"/>
      <c r="F682" s="1"/>
      <c r="G682" s="1"/>
      <c r="H682" s="1"/>
      <c r="O682" s="1"/>
      <c r="P682" s="1"/>
      <c r="Q682" s="1"/>
      <c r="R682" s="1"/>
      <c r="S682" s="1"/>
      <c r="T682" s="1"/>
      <c r="AA682" s="1"/>
      <c r="AB682" s="1"/>
      <c r="AC682" s="1"/>
      <c r="AD682" s="1"/>
      <c r="AE682" s="1"/>
      <c r="AF682" s="1"/>
    </row>
    <row r="683" spans="3:32" x14ac:dyDescent="0.2">
      <c r="C683" s="1"/>
      <c r="D683" s="1"/>
      <c r="E683" s="1"/>
      <c r="F683" s="1"/>
      <c r="G683" s="1"/>
      <c r="H683" s="1"/>
      <c r="O683" s="1"/>
      <c r="P683" s="1"/>
      <c r="Q683" s="1"/>
      <c r="R683" s="1"/>
      <c r="S683" s="1"/>
      <c r="T683" s="1"/>
      <c r="AA683" s="1"/>
      <c r="AB683" s="1"/>
      <c r="AC683" s="1"/>
      <c r="AD683" s="1"/>
      <c r="AE683" s="1"/>
      <c r="AF683" s="1"/>
    </row>
    <row r="684" spans="3:32" x14ac:dyDescent="0.2">
      <c r="C684" s="1"/>
      <c r="D684" s="1"/>
      <c r="E684" s="1"/>
      <c r="F684" s="1"/>
      <c r="G684" s="1"/>
      <c r="H684" s="1"/>
      <c r="O684" s="1"/>
      <c r="P684" s="1"/>
      <c r="Q684" s="1"/>
      <c r="R684" s="1"/>
      <c r="S684" s="1"/>
      <c r="T684" s="1"/>
      <c r="AA684" s="1"/>
      <c r="AB684" s="1"/>
      <c r="AC684" s="1"/>
      <c r="AD684" s="1"/>
      <c r="AE684" s="1"/>
      <c r="AF684" s="1"/>
    </row>
    <row r="685" spans="3:32" x14ac:dyDescent="0.2">
      <c r="C685" s="1"/>
      <c r="D685" s="1"/>
      <c r="E685" s="1"/>
      <c r="F685" s="1"/>
      <c r="G685" s="1"/>
      <c r="H685" s="1"/>
      <c r="O685" s="1"/>
      <c r="P685" s="1"/>
      <c r="Q685" s="1"/>
      <c r="R685" s="1"/>
      <c r="S685" s="1"/>
      <c r="T685" s="1"/>
      <c r="AA685" s="1"/>
      <c r="AB685" s="1"/>
      <c r="AC685" s="1"/>
      <c r="AD685" s="1"/>
      <c r="AE685" s="1"/>
      <c r="AF685" s="1"/>
    </row>
    <row r="686" spans="3:32" x14ac:dyDescent="0.2">
      <c r="C686" s="1"/>
      <c r="D686" s="1"/>
      <c r="E686" s="1"/>
      <c r="F686" s="1"/>
      <c r="G686" s="1"/>
      <c r="H686" s="1"/>
      <c r="O686" s="1"/>
      <c r="P686" s="1"/>
      <c r="Q686" s="1"/>
      <c r="R686" s="1"/>
      <c r="S686" s="1"/>
      <c r="T686" s="1"/>
      <c r="AA686" s="1"/>
      <c r="AB686" s="1"/>
      <c r="AC686" s="1"/>
      <c r="AD686" s="1"/>
      <c r="AE686" s="1"/>
      <c r="AF686" s="1"/>
    </row>
    <row r="687" spans="3:32" x14ac:dyDescent="0.2">
      <c r="C687" s="1"/>
      <c r="D687" s="1"/>
      <c r="E687" s="1"/>
      <c r="F687" s="1"/>
      <c r="G687" s="1"/>
      <c r="H687" s="1"/>
      <c r="O687" s="1"/>
      <c r="P687" s="1"/>
      <c r="Q687" s="1"/>
      <c r="R687" s="1"/>
      <c r="S687" s="1"/>
      <c r="T687" s="1"/>
      <c r="AA687" s="1"/>
      <c r="AB687" s="1"/>
      <c r="AC687" s="1"/>
      <c r="AD687" s="1"/>
      <c r="AE687" s="1"/>
      <c r="AF687" s="1"/>
    </row>
    <row r="688" spans="3:32" x14ac:dyDescent="0.2">
      <c r="C688" s="1"/>
      <c r="D688" s="1"/>
      <c r="E688" s="1"/>
      <c r="F688" s="1"/>
      <c r="G688" s="1"/>
      <c r="H688" s="1"/>
      <c r="O688" s="1"/>
      <c r="P688" s="1"/>
      <c r="Q688" s="1"/>
      <c r="R688" s="1"/>
      <c r="S688" s="1"/>
      <c r="T688" s="1"/>
      <c r="AA688" s="1"/>
      <c r="AB688" s="1"/>
      <c r="AC688" s="1"/>
      <c r="AD688" s="1"/>
      <c r="AE688" s="1"/>
      <c r="AF688" s="1"/>
    </row>
    <row r="689" spans="3:32" x14ac:dyDescent="0.2">
      <c r="C689" s="1"/>
      <c r="D689" s="1"/>
      <c r="E689" s="1"/>
      <c r="F689" s="1"/>
      <c r="G689" s="1"/>
      <c r="H689" s="1"/>
      <c r="O689" s="1"/>
      <c r="P689" s="1"/>
      <c r="Q689" s="1"/>
      <c r="R689" s="1"/>
      <c r="S689" s="1"/>
      <c r="T689" s="1"/>
      <c r="AA689" s="1"/>
      <c r="AB689" s="1"/>
      <c r="AC689" s="1"/>
      <c r="AD689" s="1"/>
      <c r="AE689" s="1"/>
      <c r="AF689" s="1"/>
    </row>
    <row r="690" spans="3:32" x14ac:dyDescent="0.2">
      <c r="C690" s="1"/>
      <c r="D690" s="1"/>
      <c r="E690" s="1"/>
      <c r="F690" s="1"/>
      <c r="G690" s="1"/>
      <c r="H690" s="1"/>
      <c r="O690" s="1"/>
      <c r="P690" s="1"/>
      <c r="Q690" s="1"/>
      <c r="R690" s="1"/>
      <c r="S690" s="1"/>
      <c r="T690" s="1"/>
      <c r="AA690" s="1"/>
      <c r="AB690" s="1"/>
      <c r="AC690" s="1"/>
      <c r="AD690" s="1"/>
      <c r="AE690" s="1"/>
      <c r="AF690" s="1"/>
    </row>
    <row r="691" spans="3:32" x14ac:dyDescent="0.2">
      <c r="C691" s="1"/>
      <c r="D691" s="1"/>
      <c r="E691" s="1"/>
      <c r="F691" s="1"/>
      <c r="G691" s="1"/>
      <c r="H691" s="1"/>
      <c r="O691" s="1"/>
      <c r="P691" s="1"/>
      <c r="Q691" s="1"/>
      <c r="R691" s="1"/>
      <c r="S691" s="1"/>
      <c r="T691" s="1"/>
      <c r="AA691" s="1"/>
      <c r="AB691" s="1"/>
      <c r="AC691" s="1"/>
      <c r="AD691" s="1"/>
      <c r="AE691" s="1"/>
      <c r="AF691" s="1"/>
    </row>
    <row r="692" spans="3:32" x14ac:dyDescent="0.2">
      <c r="C692" s="1"/>
      <c r="D692" s="1"/>
      <c r="E692" s="1"/>
      <c r="F692" s="1"/>
      <c r="G692" s="1"/>
      <c r="H692" s="1"/>
      <c r="O692" s="1"/>
      <c r="P692" s="1"/>
      <c r="Q692" s="1"/>
      <c r="R692" s="1"/>
      <c r="S692" s="1"/>
      <c r="T692" s="1"/>
      <c r="AA692" s="1"/>
      <c r="AB692" s="1"/>
      <c r="AC692" s="1"/>
      <c r="AD692" s="1"/>
      <c r="AE692" s="1"/>
      <c r="AF692" s="1"/>
    </row>
    <row r="693" spans="3:32" x14ac:dyDescent="0.2">
      <c r="C693" s="1"/>
      <c r="D693" s="1"/>
      <c r="E693" s="1"/>
      <c r="F693" s="1"/>
      <c r="G693" s="1"/>
      <c r="H693" s="1"/>
      <c r="O693" s="1"/>
      <c r="P693" s="1"/>
      <c r="Q693" s="1"/>
      <c r="R693" s="1"/>
      <c r="S693" s="1"/>
      <c r="T693" s="1"/>
      <c r="AA693" s="1"/>
      <c r="AB693" s="1"/>
      <c r="AC693" s="1"/>
      <c r="AD693" s="1"/>
      <c r="AE693" s="1"/>
      <c r="AF693" s="1"/>
    </row>
    <row r="694" spans="3:32" x14ac:dyDescent="0.2">
      <c r="C694" s="1"/>
      <c r="D694" s="1"/>
      <c r="E694" s="1"/>
      <c r="F694" s="1"/>
      <c r="G694" s="1"/>
      <c r="H694" s="1"/>
      <c r="O694" s="1"/>
      <c r="P694" s="1"/>
      <c r="Q694" s="1"/>
      <c r="R694" s="1"/>
      <c r="S694" s="1"/>
      <c r="T694" s="1"/>
      <c r="AA694" s="1"/>
      <c r="AB694" s="1"/>
      <c r="AC694" s="1"/>
      <c r="AD694" s="1"/>
      <c r="AE694" s="1"/>
      <c r="AF694" s="1"/>
    </row>
    <row r="695" spans="3:32" x14ac:dyDescent="0.2">
      <c r="C695" s="1"/>
      <c r="D695" s="1"/>
      <c r="E695" s="1"/>
      <c r="F695" s="1"/>
      <c r="G695" s="1"/>
      <c r="H695" s="1"/>
      <c r="O695" s="1"/>
      <c r="P695" s="1"/>
      <c r="Q695" s="1"/>
      <c r="R695" s="1"/>
      <c r="S695" s="1"/>
      <c r="T695" s="1"/>
      <c r="AA695" s="1"/>
      <c r="AB695" s="1"/>
      <c r="AC695" s="1"/>
      <c r="AD695" s="1"/>
      <c r="AE695" s="1"/>
      <c r="AF695" s="1"/>
    </row>
    <row r="696" spans="3:32" x14ac:dyDescent="0.2">
      <c r="C696" s="1"/>
      <c r="D696" s="1"/>
      <c r="E696" s="1"/>
      <c r="F696" s="1"/>
      <c r="G696" s="1"/>
      <c r="H696" s="1"/>
      <c r="O696" s="1"/>
      <c r="P696" s="1"/>
      <c r="Q696" s="1"/>
      <c r="R696" s="1"/>
      <c r="S696" s="1"/>
      <c r="T696" s="1"/>
      <c r="AA696" s="1"/>
      <c r="AB696" s="1"/>
      <c r="AC696" s="1"/>
      <c r="AD696" s="1"/>
      <c r="AE696" s="1"/>
      <c r="AF696" s="1"/>
    </row>
    <row r="697" spans="3:32" x14ac:dyDescent="0.2">
      <c r="C697" s="1"/>
      <c r="D697" s="1"/>
      <c r="E697" s="1"/>
      <c r="F697" s="1"/>
      <c r="G697" s="1"/>
      <c r="H697" s="1"/>
      <c r="O697" s="1"/>
      <c r="P697" s="1"/>
      <c r="Q697" s="1"/>
      <c r="R697" s="1"/>
      <c r="S697" s="1"/>
      <c r="T697" s="1"/>
      <c r="AA697" s="1"/>
      <c r="AB697" s="1"/>
      <c r="AC697" s="1"/>
      <c r="AD697" s="1"/>
      <c r="AE697" s="1"/>
      <c r="AF697" s="1"/>
    </row>
    <row r="698" spans="3:32" x14ac:dyDescent="0.2">
      <c r="C698" s="1"/>
      <c r="D698" s="1"/>
      <c r="E698" s="1"/>
      <c r="F698" s="1"/>
      <c r="G698" s="1"/>
      <c r="H698" s="1"/>
      <c r="O698" s="1"/>
      <c r="P698" s="1"/>
      <c r="Q698" s="1"/>
      <c r="R698" s="1"/>
      <c r="S698" s="1"/>
      <c r="T698" s="1"/>
      <c r="AA698" s="1"/>
      <c r="AB698" s="1"/>
      <c r="AC698" s="1"/>
      <c r="AD698" s="1"/>
      <c r="AE698" s="1"/>
      <c r="AF698" s="1"/>
    </row>
    <row r="699" spans="3:32" x14ac:dyDescent="0.2">
      <c r="C699" s="1"/>
      <c r="D699" s="1"/>
      <c r="E699" s="1"/>
      <c r="F699" s="1"/>
      <c r="G699" s="1"/>
      <c r="H699" s="1"/>
      <c r="O699" s="1"/>
      <c r="P699" s="1"/>
      <c r="Q699" s="1"/>
      <c r="R699" s="1"/>
      <c r="S699" s="1"/>
      <c r="T699" s="1"/>
      <c r="AA699" s="1"/>
      <c r="AB699" s="1"/>
      <c r="AC699" s="1"/>
      <c r="AD699" s="1"/>
      <c r="AE699" s="1"/>
      <c r="AF699" s="1"/>
    </row>
    <row r="700" spans="3:32" x14ac:dyDescent="0.2">
      <c r="C700" s="1"/>
      <c r="D700" s="1"/>
      <c r="E700" s="1"/>
      <c r="F700" s="1"/>
      <c r="G700" s="1"/>
      <c r="H700" s="1"/>
      <c r="O700" s="1"/>
      <c r="P700" s="1"/>
      <c r="Q700" s="1"/>
      <c r="R700" s="1"/>
      <c r="S700" s="1"/>
      <c r="T700" s="1"/>
      <c r="AA700" s="1"/>
      <c r="AB700" s="1"/>
      <c r="AC700" s="1"/>
      <c r="AD700" s="1"/>
      <c r="AE700" s="1"/>
      <c r="AF700" s="1"/>
    </row>
    <row r="701" spans="3:32" x14ac:dyDescent="0.2">
      <c r="C701" s="1"/>
      <c r="D701" s="1"/>
      <c r="E701" s="1"/>
      <c r="F701" s="1"/>
      <c r="G701" s="1"/>
      <c r="H701" s="1"/>
      <c r="O701" s="1"/>
      <c r="P701" s="1"/>
      <c r="Q701" s="1"/>
      <c r="R701" s="1"/>
      <c r="S701" s="1"/>
      <c r="T701" s="1"/>
      <c r="AA701" s="1"/>
      <c r="AB701" s="1"/>
      <c r="AC701" s="1"/>
      <c r="AD701" s="1"/>
      <c r="AE701" s="1"/>
      <c r="AF701" s="1"/>
    </row>
    <row r="702" spans="3:32" x14ac:dyDescent="0.2">
      <c r="C702" s="1"/>
      <c r="D702" s="1"/>
      <c r="E702" s="1"/>
      <c r="F702" s="1"/>
      <c r="G702" s="1"/>
      <c r="H702" s="1"/>
      <c r="O702" s="1"/>
      <c r="P702" s="1"/>
      <c r="Q702" s="1"/>
      <c r="R702" s="1"/>
      <c r="S702" s="1"/>
      <c r="T702" s="1"/>
      <c r="AA702" s="1"/>
      <c r="AB702" s="1"/>
      <c r="AC702" s="1"/>
      <c r="AD702" s="1"/>
      <c r="AE702" s="1"/>
      <c r="AF702" s="1"/>
    </row>
    <row r="703" spans="3:32" x14ac:dyDescent="0.2">
      <c r="C703" s="1"/>
      <c r="D703" s="1"/>
      <c r="E703" s="1"/>
      <c r="F703" s="1"/>
      <c r="G703" s="1"/>
      <c r="H703" s="1"/>
      <c r="O703" s="1"/>
      <c r="P703" s="1"/>
      <c r="Q703" s="1"/>
      <c r="R703" s="1"/>
      <c r="S703" s="1"/>
      <c r="T703" s="1"/>
      <c r="AA703" s="1"/>
      <c r="AB703" s="1"/>
      <c r="AC703" s="1"/>
      <c r="AD703" s="1"/>
      <c r="AE703" s="1"/>
      <c r="AF703" s="1"/>
    </row>
    <row r="704" spans="3:32" x14ac:dyDescent="0.2">
      <c r="C704" s="1"/>
      <c r="D704" s="1"/>
      <c r="E704" s="1"/>
      <c r="F704" s="1"/>
      <c r="G704" s="1"/>
      <c r="H704" s="1"/>
      <c r="O704" s="1"/>
      <c r="P704" s="1"/>
      <c r="Q704" s="1"/>
      <c r="R704" s="1"/>
      <c r="S704" s="1"/>
      <c r="T704" s="1"/>
      <c r="AA704" s="1"/>
      <c r="AB704" s="1"/>
      <c r="AC704" s="1"/>
      <c r="AD704" s="1"/>
      <c r="AE704" s="1"/>
      <c r="AF704" s="1"/>
    </row>
    <row r="705" spans="3:32" x14ac:dyDescent="0.2">
      <c r="C705" s="1"/>
      <c r="D705" s="1"/>
      <c r="E705" s="1"/>
      <c r="F705" s="1"/>
      <c r="G705" s="1"/>
      <c r="H705" s="1"/>
      <c r="O705" s="1"/>
      <c r="P705" s="1"/>
      <c r="Q705" s="1"/>
      <c r="R705" s="1"/>
      <c r="S705" s="1"/>
      <c r="T705" s="1"/>
      <c r="AA705" s="1"/>
      <c r="AB705" s="1"/>
      <c r="AC705" s="1"/>
      <c r="AD705" s="1"/>
      <c r="AE705" s="1"/>
      <c r="AF705" s="1"/>
    </row>
    <row r="706" spans="3:32" x14ac:dyDescent="0.2">
      <c r="C706" s="1"/>
      <c r="D706" s="1"/>
      <c r="E706" s="1"/>
      <c r="F706" s="1"/>
      <c r="G706" s="1"/>
      <c r="H706" s="1"/>
      <c r="O706" s="1"/>
      <c r="P706" s="1"/>
      <c r="Q706" s="1"/>
      <c r="R706" s="1"/>
      <c r="S706" s="1"/>
      <c r="T706" s="1"/>
      <c r="AA706" s="1"/>
      <c r="AB706" s="1"/>
      <c r="AC706" s="1"/>
      <c r="AD706" s="1"/>
      <c r="AE706" s="1"/>
      <c r="AF706" s="1"/>
    </row>
    <row r="707" spans="3:32" x14ac:dyDescent="0.2">
      <c r="C707" s="1"/>
      <c r="D707" s="1"/>
      <c r="E707" s="1"/>
      <c r="F707" s="1"/>
      <c r="G707" s="1"/>
      <c r="H707" s="1"/>
      <c r="O707" s="1"/>
      <c r="P707" s="1"/>
      <c r="Q707" s="1"/>
      <c r="R707" s="1"/>
      <c r="S707" s="1"/>
      <c r="T707" s="1"/>
      <c r="AA707" s="1"/>
      <c r="AB707" s="1"/>
      <c r="AC707" s="1"/>
      <c r="AD707" s="1"/>
      <c r="AE707" s="1"/>
      <c r="AF707" s="1"/>
    </row>
    <row r="708" spans="3:32" x14ac:dyDescent="0.2">
      <c r="C708" s="1"/>
      <c r="D708" s="1"/>
      <c r="E708" s="1"/>
      <c r="F708" s="1"/>
      <c r="G708" s="1"/>
      <c r="H708" s="1"/>
      <c r="O708" s="1"/>
      <c r="P708" s="1"/>
      <c r="Q708" s="1"/>
      <c r="R708" s="1"/>
      <c r="S708" s="1"/>
      <c r="T708" s="1"/>
      <c r="AA708" s="1"/>
      <c r="AB708" s="1"/>
      <c r="AC708" s="1"/>
      <c r="AD708" s="1"/>
      <c r="AE708" s="1"/>
      <c r="AF708" s="1"/>
    </row>
    <row r="709" spans="3:32" x14ac:dyDescent="0.2">
      <c r="C709" s="1"/>
      <c r="D709" s="1"/>
      <c r="E709" s="1"/>
      <c r="F709" s="1"/>
      <c r="G709" s="1"/>
      <c r="H709" s="1"/>
      <c r="O709" s="1"/>
      <c r="P709" s="1"/>
      <c r="Q709" s="1"/>
      <c r="R709" s="1"/>
      <c r="S709" s="1"/>
      <c r="T709" s="1"/>
      <c r="AA709" s="1"/>
      <c r="AB709" s="1"/>
      <c r="AC709" s="1"/>
      <c r="AD709" s="1"/>
      <c r="AE709" s="1"/>
      <c r="AF709" s="1"/>
    </row>
    <row r="710" spans="3:32" x14ac:dyDescent="0.2">
      <c r="C710" s="1"/>
      <c r="D710" s="1"/>
      <c r="E710" s="1"/>
      <c r="F710" s="1"/>
      <c r="G710" s="1"/>
      <c r="H710" s="1"/>
      <c r="O710" s="1"/>
      <c r="P710" s="1"/>
      <c r="Q710" s="1"/>
      <c r="R710" s="1"/>
      <c r="S710" s="1"/>
      <c r="T710" s="1"/>
      <c r="AA710" s="1"/>
      <c r="AB710" s="1"/>
      <c r="AC710" s="1"/>
      <c r="AD710" s="1"/>
      <c r="AE710" s="1"/>
      <c r="AF710" s="1"/>
    </row>
    <row r="711" spans="3:32" x14ac:dyDescent="0.2">
      <c r="C711" s="1"/>
      <c r="D711" s="1"/>
      <c r="E711" s="1"/>
      <c r="F711" s="1"/>
      <c r="G711" s="1"/>
      <c r="H711" s="1"/>
      <c r="O711" s="1"/>
      <c r="P711" s="1"/>
      <c r="Q711" s="1"/>
      <c r="R711" s="1"/>
      <c r="S711" s="1"/>
      <c r="T711" s="1"/>
      <c r="AA711" s="1"/>
      <c r="AB711" s="1"/>
      <c r="AC711" s="1"/>
      <c r="AD711" s="1"/>
      <c r="AE711" s="1"/>
      <c r="AF711" s="1"/>
    </row>
    <row r="712" spans="3:32" x14ac:dyDescent="0.2">
      <c r="C712" s="1"/>
      <c r="D712" s="1"/>
      <c r="E712" s="1"/>
      <c r="F712" s="1"/>
      <c r="G712" s="1"/>
      <c r="H712" s="1"/>
      <c r="O712" s="1"/>
      <c r="P712" s="1"/>
      <c r="Q712" s="1"/>
      <c r="R712" s="1"/>
      <c r="S712" s="1"/>
      <c r="T712" s="1"/>
      <c r="AA712" s="1"/>
      <c r="AB712" s="1"/>
      <c r="AC712" s="1"/>
      <c r="AD712" s="1"/>
      <c r="AE712" s="1"/>
      <c r="AF712" s="1"/>
    </row>
    <row r="713" spans="3:32" x14ac:dyDescent="0.2">
      <c r="C713" s="1"/>
      <c r="D713" s="1"/>
      <c r="E713" s="1"/>
      <c r="F713" s="1"/>
      <c r="G713" s="1"/>
      <c r="H713" s="1"/>
      <c r="O713" s="1"/>
      <c r="P713" s="1"/>
      <c r="Q713" s="1"/>
      <c r="R713" s="1"/>
      <c r="S713" s="1"/>
      <c r="T713" s="1"/>
      <c r="AA713" s="1"/>
      <c r="AB713" s="1"/>
      <c r="AC713" s="1"/>
      <c r="AD713" s="1"/>
      <c r="AE713" s="1"/>
      <c r="AF713" s="1"/>
    </row>
    <row r="714" spans="3:32" x14ac:dyDescent="0.2">
      <c r="C714" s="1"/>
      <c r="D714" s="1"/>
      <c r="E714" s="1"/>
      <c r="F714" s="1"/>
      <c r="G714" s="1"/>
      <c r="H714" s="1"/>
      <c r="O714" s="1"/>
      <c r="P714" s="1"/>
      <c r="Q714" s="1"/>
      <c r="R714" s="1"/>
      <c r="S714" s="1"/>
      <c r="T714" s="1"/>
      <c r="AA714" s="1"/>
      <c r="AB714" s="1"/>
      <c r="AC714" s="1"/>
      <c r="AD714" s="1"/>
      <c r="AE714" s="1"/>
      <c r="AF714" s="1"/>
    </row>
    <row r="715" spans="3:32" x14ac:dyDescent="0.2">
      <c r="C715" s="1"/>
      <c r="D715" s="1"/>
      <c r="E715" s="1"/>
      <c r="F715" s="1"/>
      <c r="G715" s="1"/>
      <c r="H715" s="1"/>
      <c r="O715" s="1"/>
      <c r="P715" s="1"/>
      <c r="Q715" s="1"/>
      <c r="R715" s="1"/>
      <c r="S715" s="1"/>
      <c r="T715" s="1"/>
      <c r="AA715" s="1"/>
      <c r="AB715" s="1"/>
      <c r="AC715" s="1"/>
      <c r="AD715" s="1"/>
      <c r="AE715" s="1"/>
      <c r="AF715" s="1"/>
    </row>
    <row r="716" spans="3:32" x14ac:dyDescent="0.2">
      <c r="C716" s="1"/>
      <c r="D716" s="1"/>
      <c r="E716" s="1"/>
      <c r="F716" s="1"/>
      <c r="G716" s="1"/>
      <c r="H716" s="1"/>
      <c r="O716" s="1"/>
      <c r="P716" s="1"/>
      <c r="Q716" s="1"/>
      <c r="R716" s="1"/>
      <c r="S716" s="1"/>
      <c r="T716" s="1"/>
      <c r="AA716" s="1"/>
      <c r="AB716" s="1"/>
      <c r="AC716" s="1"/>
      <c r="AD716" s="1"/>
      <c r="AE716" s="1"/>
      <c r="AF716" s="1"/>
    </row>
    <row r="717" spans="3:32" x14ac:dyDescent="0.2">
      <c r="C717" s="1"/>
      <c r="D717" s="1"/>
      <c r="E717" s="1"/>
      <c r="F717" s="1"/>
      <c r="G717" s="1"/>
      <c r="H717" s="1"/>
      <c r="O717" s="1"/>
      <c r="P717" s="1"/>
      <c r="Q717" s="1"/>
      <c r="R717" s="1"/>
      <c r="S717" s="1"/>
      <c r="T717" s="1"/>
      <c r="AA717" s="1"/>
      <c r="AB717" s="1"/>
      <c r="AC717" s="1"/>
      <c r="AD717" s="1"/>
      <c r="AE717" s="1"/>
      <c r="AF717" s="1"/>
    </row>
    <row r="718" spans="3:32" x14ac:dyDescent="0.2">
      <c r="C718" s="1"/>
      <c r="D718" s="1"/>
      <c r="E718" s="1"/>
      <c r="F718" s="1"/>
      <c r="G718" s="1"/>
      <c r="H718" s="1"/>
      <c r="O718" s="1"/>
      <c r="P718" s="1"/>
      <c r="Q718" s="1"/>
      <c r="R718" s="1"/>
      <c r="S718" s="1"/>
      <c r="T718" s="1"/>
      <c r="AA718" s="1"/>
      <c r="AB718" s="1"/>
      <c r="AC718" s="1"/>
      <c r="AD718" s="1"/>
      <c r="AE718" s="1"/>
      <c r="AF718" s="1"/>
    </row>
    <row r="719" spans="3:32" x14ac:dyDescent="0.2">
      <c r="C719" s="1"/>
      <c r="D719" s="1"/>
      <c r="E719" s="1"/>
      <c r="F719" s="1"/>
      <c r="G719" s="1"/>
      <c r="H719" s="1"/>
      <c r="O719" s="1"/>
      <c r="P719" s="1"/>
      <c r="Q719" s="1"/>
      <c r="R719" s="1"/>
      <c r="S719" s="1"/>
      <c r="T719" s="1"/>
      <c r="AA719" s="1"/>
      <c r="AB719" s="1"/>
      <c r="AC719" s="1"/>
      <c r="AD719" s="1"/>
      <c r="AE719" s="1"/>
      <c r="AF719" s="1"/>
    </row>
    <row r="720" spans="3:32" x14ac:dyDescent="0.2">
      <c r="C720" s="1"/>
      <c r="D720" s="1"/>
      <c r="E720" s="1"/>
      <c r="F720" s="1"/>
      <c r="G720" s="1"/>
      <c r="H720" s="1"/>
      <c r="O720" s="1"/>
      <c r="P720" s="1"/>
      <c r="Q720" s="1"/>
      <c r="R720" s="1"/>
      <c r="S720" s="1"/>
      <c r="T720" s="1"/>
      <c r="AA720" s="1"/>
      <c r="AB720" s="1"/>
      <c r="AC720" s="1"/>
      <c r="AD720" s="1"/>
      <c r="AE720" s="1"/>
      <c r="AF720" s="1"/>
    </row>
    <row r="721" spans="3:32" x14ac:dyDescent="0.2">
      <c r="C721" s="1"/>
      <c r="D721" s="1"/>
      <c r="E721" s="1"/>
      <c r="F721" s="1"/>
      <c r="G721" s="1"/>
      <c r="H721" s="1"/>
      <c r="O721" s="1"/>
      <c r="P721" s="1"/>
      <c r="Q721" s="1"/>
      <c r="R721" s="1"/>
      <c r="S721" s="1"/>
      <c r="T721" s="1"/>
      <c r="AA721" s="1"/>
      <c r="AB721" s="1"/>
      <c r="AC721" s="1"/>
      <c r="AD721" s="1"/>
      <c r="AE721" s="1"/>
      <c r="AF721" s="1"/>
    </row>
    <row r="722" spans="3:32" x14ac:dyDescent="0.2">
      <c r="C722" s="1"/>
      <c r="D722" s="1"/>
      <c r="E722" s="1"/>
      <c r="F722" s="1"/>
      <c r="G722" s="1"/>
      <c r="H722" s="1"/>
      <c r="O722" s="1"/>
      <c r="P722" s="1"/>
      <c r="Q722" s="1"/>
      <c r="R722" s="1"/>
      <c r="S722" s="1"/>
      <c r="T722" s="1"/>
      <c r="AA722" s="1"/>
      <c r="AB722" s="1"/>
      <c r="AC722" s="1"/>
      <c r="AD722" s="1"/>
      <c r="AE722" s="1"/>
      <c r="AF722" s="1"/>
    </row>
    <row r="723" spans="3:32" x14ac:dyDescent="0.2">
      <c r="C723" s="1"/>
      <c r="D723" s="1"/>
      <c r="E723" s="1"/>
      <c r="F723" s="1"/>
      <c r="G723" s="1"/>
      <c r="H723" s="1"/>
      <c r="O723" s="1"/>
      <c r="P723" s="1"/>
      <c r="Q723" s="1"/>
      <c r="R723" s="1"/>
      <c r="S723" s="1"/>
      <c r="T723" s="1"/>
      <c r="AA723" s="1"/>
      <c r="AB723" s="1"/>
      <c r="AC723" s="1"/>
      <c r="AD723" s="1"/>
      <c r="AE723" s="1"/>
      <c r="AF723" s="1"/>
    </row>
    <row r="724" spans="3:32" x14ac:dyDescent="0.2">
      <c r="C724" s="1"/>
      <c r="D724" s="1"/>
      <c r="E724" s="1"/>
      <c r="F724" s="1"/>
      <c r="G724" s="1"/>
      <c r="H724" s="1"/>
      <c r="O724" s="1"/>
      <c r="P724" s="1"/>
      <c r="Q724" s="1"/>
      <c r="R724" s="1"/>
      <c r="S724" s="1"/>
      <c r="T724" s="1"/>
      <c r="AA724" s="1"/>
      <c r="AB724" s="1"/>
      <c r="AC724" s="1"/>
      <c r="AD724" s="1"/>
      <c r="AE724" s="1"/>
      <c r="AF724" s="1"/>
    </row>
    <row r="725" spans="3:32" x14ac:dyDescent="0.2">
      <c r="C725" s="1"/>
      <c r="D725" s="1"/>
      <c r="E725" s="1"/>
      <c r="F725" s="1"/>
      <c r="G725" s="1"/>
      <c r="H725" s="1"/>
      <c r="O725" s="1"/>
      <c r="P725" s="1"/>
      <c r="Q725" s="1"/>
      <c r="R725" s="1"/>
      <c r="S725" s="1"/>
      <c r="T725" s="1"/>
      <c r="AA725" s="1"/>
      <c r="AB725" s="1"/>
      <c r="AC725" s="1"/>
      <c r="AD725" s="1"/>
      <c r="AE725" s="1"/>
      <c r="AF725" s="1"/>
    </row>
    <row r="726" spans="3:32" x14ac:dyDescent="0.2">
      <c r="C726" s="1"/>
      <c r="D726" s="1"/>
      <c r="E726" s="1"/>
      <c r="F726" s="1"/>
      <c r="G726" s="1"/>
      <c r="H726" s="1"/>
      <c r="O726" s="1"/>
      <c r="P726" s="1"/>
      <c r="Q726" s="1"/>
      <c r="R726" s="1"/>
      <c r="S726" s="1"/>
      <c r="T726" s="1"/>
      <c r="AA726" s="1"/>
      <c r="AB726" s="1"/>
      <c r="AC726" s="1"/>
      <c r="AD726" s="1"/>
      <c r="AE726" s="1"/>
      <c r="AF726" s="1"/>
    </row>
    <row r="727" spans="3:32" x14ac:dyDescent="0.2">
      <c r="C727" s="1"/>
      <c r="D727" s="1"/>
      <c r="E727" s="1"/>
      <c r="F727" s="1"/>
      <c r="G727" s="1"/>
      <c r="H727" s="1"/>
      <c r="O727" s="1"/>
      <c r="P727" s="1"/>
      <c r="Q727" s="1"/>
      <c r="R727" s="1"/>
      <c r="S727" s="1"/>
      <c r="T727" s="1"/>
      <c r="AA727" s="1"/>
      <c r="AB727" s="1"/>
      <c r="AC727" s="1"/>
      <c r="AD727" s="1"/>
      <c r="AE727" s="1"/>
      <c r="AF727" s="1"/>
    </row>
    <row r="728" spans="3:32" x14ac:dyDescent="0.2">
      <c r="C728" s="1"/>
      <c r="D728" s="1"/>
      <c r="E728" s="1"/>
      <c r="F728" s="1"/>
      <c r="G728" s="1"/>
      <c r="H728" s="1"/>
      <c r="O728" s="1"/>
      <c r="P728" s="1"/>
      <c r="Q728" s="1"/>
      <c r="R728" s="1"/>
      <c r="S728" s="1"/>
      <c r="T728" s="1"/>
      <c r="AA728" s="1"/>
      <c r="AB728" s="1"/>
      <c r="AC728" s="1"/>
      <c r="AD728" s="1"/>
      <c r="AE728" s="1"/>
      <c r="AF728" s="1"/>
    </row>
    <row r="729" spans="3:32" x14ac:dyDescent="0.2">
      <c r="C729" s="1"/>
      <c r="D729" s="1"/>
      <c r="E729" s="1"/>
      <c r="F729" s="1"/>
      <c r="G729" s="1"/>
      <c r="H729" s="1"/>
      <c r="O729" s="1"/>
      <c r="P729" s="1"/>
      <c r="Q729" s="1"/>
      <c r="R729" s="1"/>
      <c r="S729" s="1"/>
      <c r="T729" s="1"/>
      <c r="AA729" s="1"/>
      <c r="AB729" s="1"/>
      <c r="AC729" s="1"/>
      <c r="AD729" s="1"/>
      <c r="AE729" s="1"/>
      <c r="AF729" s="1"/>
    </row>
    <row r="730" spans="3:32" x14ac:dyDescent="0.2">
      <c r="C730" s="1"/>
      <c r="D730" s="1"/>
      <c r="E730" s="1"/>
      <c r="F730" s="1"/>
      <c r="G730" s="1"/>
      <c r="H730" s="1"/>
      <c r="O730" s="1"/>
      <c r="P730" s="1"/>
      <c r="Q730" s="1"/>
      <c r="R730" s="1"/>
      <c r="S730" s="1"/>
      <c r="T730" s="1"/>
      <c r="AA730" s="1"/>
      <c r="AB730" s="1"/>
      <c r="AC730" s="1"/>
      <c r="AD730" s="1"/>
      <c r="AE730" s="1"/>
      <c r="AF730" s="1"/>
    </row>
    <row r="731" spans="3:32" x14ac:dyDescent="0.2">
      <c r="C731" s="1"/>
      <c r="D731" s="1"/>
      <c r="E731" s="1"/>
      <c r="F731" s="1"/>
      <c r="G731" s="1"/>
      <c r="H731" s="1"/>
      <c r="O731" s="1"/>
      <c r="P731" s="1"/>
      <c r="Q731" s="1"/>
      <c r="R731" s="1"/>
      <c r="S731" s="1"/>
      <c r="T731" s="1"/>
      <c r="AA731" s="1"/>
      <c r="AB731" s="1"/>
      <c r="AC731" s="1"/>
      <c r="AD731" s="1"/>
      <c r="AE731" s="1"/>
      <c r="AF731" s="1"/>
    </row>
    <row r="732" spans="3:32" x14ac:dyDescent="0.2">
      <c r="C732" s="1"/>
      <c r="D732" s="1"/>
      <c r="E732" s="1"/>
      <c r="F732" s="1"/>
      <c r="G732" s="1"/>
      <c r="H732" s="1"/>
      <c r="O732" s="1"/>
      <c r="P732" s="1"/>
      <c r="Q732" s="1"/>
      <c r="R732" s="1"/>
      <c r="S732" s="1"/>
      <c r="T732" s="1"/>
      <c r="AA732" s="1"/>
      <c r="AB732" s="1"/>
      <c r="AC732" s="1"/>
      <c r="AD732" s="1"/>
      <c r="AE732" s="1"/>
      <c r="AF732" s="1"/>
    </row>
    <row r="733" spans="3:32" x14ac:dyDescent="0.2">
      <c r="C733" s="1"/>
      <c r="D733" s="1"/>
      <c r="E733" s="1"/>
      <c r="F733" s="1"/>
      <c r="G733" s="1"/>
      <c r="H733" s="1"/>
      <c r="O733" s="1"/>
      <c r="P733" s="1"/>
      <c r="Q733" s="1"/>
      <c r="R733" s="1"/>
      <c r="S733" s="1"/>
      <c r="T733" s="1"/>
      <c r="AA733" s="1"/>
      <c r="AB733" s="1"/>
      <c r="AC733" s="1"/>
      <c r="AD733" s="1"/>
      <c r="AE733" s="1"/>
      <c r="AF733" s="1"/>
    </row>
    <row r="734" spans="3:32" x14ac:dyDescent="0.2">
      <c r="C734" s="1"/>
      <c r="D734" s="1"/>
      <c r="E734" s="1"/>
      <c r="F734" s="1"/>
      <c r="G734" s="1"/>
      <c r="H734" s="1"/>
      <c r="O734" s="1"/>
      <c r="P734" s="1"/>
      <c r="Q734" s="1"/>
      <c r="R734" s="1"/>
      <c r="S734" s="1"/>
      <c r="T734" s="1"/>
      <c r="AA734" s="1"/>
      <c r="AB734" s="1"/>
      <c r="AC734" s="1"/>
      <c r="AD734" s="1"/>
      <c r="AE734" s="1"/>
      <c r="AF734" s="1"/>
    </row>
    <row r="735" spans="3:32" x14ac:dyDescent="0.2">
      <c r="C735" s="1"/>
      <c r="D735" s="1"/>
      <c r="E735" s="1"/>
      <c r="F735" s="1"/>
      <c r="G735" s="1"/>
      <c r="H735" s="1"/>
      <c r="O735" s="1"/>
      <c r="P735" s="1"/>
      <c r="Q735" s="1"/>
      <c r="R735" s="1"/>
      <c r="S735" s="1"/>
      <c r="T735" s="1"/>
      <c r="AA735" s="1"/>
      <c r="AB735" s="1"/>
      <c r="AC735" s="1"/>
      <c r="AD735" s="1"/>
      <c r="AE735" s="1"/>
      <c r="AF735" s="1"/>
    </row>
    <row r="736" spans="3:32" x14ac:dyDescent="0.2">
      <c r="C736" s="1"/>
      <c r="D736" s="1"/>
      <c r="E736" s="1"/>
      <c r="F736" s="1"/>
      <c r="G736" s="1"/>
      <c r="H736" s="1"/>
      <c r="O736" s="1"/>
      <c r="P736" s="1"/>
      <c r="Q736" s="1"/>
      <c r="R736" s="1"/>
      <c r="S736" s="1"/>
      <c r="T736" s="1"/>
      <c r="AA736" s="1"/>
      <c r="AB736" s="1"/>
      <c r="AC736" s="1"/>
      <c r="AD736" s="1"/>
      <c r="AE736" s="1"/>
      <c r="AF736" s="1"/>
    </row>
    <row r="737" spans="3:32" x14ac:dyDescent="0.2">
      <c r="C737" s="1"/>
      <c r="D737" s="1"/>
      <c r="E737" s="1"/>
      <c r="F737" s="1"/>
      <c r="G737" s="1"/>
      <c r="H737" s="1"/>
      <c r="O737" s="1"/>
      <c r="P737" s="1"/>
      <c r="Q737" s="1"/>
      <c r="R737" s="1"/>
      <c r="S737" s="1"/>
      <c r="T737" s="1"/>
      <c r="AA737" s="1"/>
      <c r="AB737" s="1"/>
      <c r="AC737" s="1"/>
      <c r="AD737" s="1"/>
      <c r="AE737" s="1"/>
      <c r="AF737" s="1"/>
    </row>
    <row r="738" spans="3:32" x14ac:dyDescent="0.2">
      <c r="C738" s="1"/>
      <c r="D738" s="1"/>
      <c r="E738" s="1"/>
      <c r="F738" s="1"/>
      <c r="G738" s="1"/>
      <c r="H738" s="1"/>
      <c r="O738" s="1"/>
      <c r="P738" s="1"/>
      <c r="Q738" s="1"/>
      <c r="R738" s="1"/>
      <c r="S738" s="1"/>
      <c r="T738" s="1"/>
      <c r="AA738" s="1"/>
      <c r="AB738" s="1"/>
      <c r="AC738" s="1"/>
      <c r="AD738" s="1"/>
      <c r="AE738" s="1"/>
      <c r="AF738" s="1"/>
    </row>
    <row r="739" spans="3:32" x14ac:dyDescent="0.2">
      <c r="C739" s="1"/>
      <c r="D739" s="1"/>
      <c r="E739" s="1"/>
      <c r="F739" s="1"/>
      <c r="G739" s="1"/>
      <c r="H739" s="1"/>
      <c r="O739" s="1"/>
      <c r="P739" s="1"/>
      <c r="Q739" s="1"/>
      <c r="R739" s="1"/>
      <c r="S739" s="1"/>
      <c r="T739" s="1"/>
      <c r="AA739" s="1"/>
      <c r="AB739" s="1"/>
      <c r="AC739" s="1"/>
      <c r="AD739" s="1"/>
      <c r="AE739" s="1"/>
      <c r="AF739" s="1"/>
    </row>
    <row r="740" spans="3:32" x14ac:dyDescent="0.2">
      <c r="C740" s="1"/>
      <c r="D740" s="1"/>
      <c r="E740" s="1"/>
      <c r="F740" s="1"/>
      <c r="G740" s="1"/>
      <c r="H740" s="1"/>
      <c r="O740" s="1"/>
      <c r="P740" s="1"/>
      <c r="Q740" s="1"/>
      <c r="R740" s="1"/>
      <c r="S740" s="1"/>
      <c r="T740" s="1"/>
      <c r="AA740" s="1"/>
      <c r="AB740" s="1"/>
      <c r="AC740" s="1"/>
      <c r="AD740" s="1"/>
      <c r="AE740" s="1"/>
      <c r="AF740" s="1"/>
    </row>
    <row r="741" spans="3:32" x14ac:dyDescent="0.2">
      <c r="C741" s="1"/>
      <c r="D741" s="1"/>
      <c r="E741" s="1"/>
      <c r="F741" s="1"/>
      <c r="G741" s="1"/>
      <c r="H741" s="1"/>
      <c r="O741" s="1"/>
      <c r="P741" s="1"/>
      <c r="Q741" s="1"/>
      <c r="R741" s="1"/>
      <c r="S741" s="1"/>
      <c r="T741" s="1"/>
      <c r="AA741" s="1"/>
      <c r="AB741" s="1"/>
      <c r="AC741" s="1"/>
      <c r="AD741" s="1"/>
      <c r="AE741" s="1"/>
      <c r="AF741" s="1"/>
    </row>
    <row r="742" spans="3:32" x14ac:dyDescent="0.2">
      <c r="C742" s="1"/>
      <c r="D742" s="1"/>
      <c r="E742" s="1"/>
      <c r="F742" s="1"/>
      <c r="G742" s="1"/>
      <c r="H742" s="1"/>
      <c r="O742" s="1"/>
      <c r="P742" s="1"/>
      <c r="Q742" s="1"/>
      <c r="R742" s="1"/>
      <c r="S742" s="1"/>
      <c r="T742" s="1"/>
      <c r="AA742" s="1"/>
      <c r="AB742" s="1"/>
      <c r="AC742" s="1"/>
      <c r="AD742" s="1"/>
      <c r="AE742" s="1"/>
      <c r="AF742" s="1"/>
    </row>
    <row r="743" spans="3:32" x14ac:dyDescent="0.2">
      <c r="C743" s="1"/>
      <c r="D743" s="1"/>
      <c r="E743" s="1"/>
      <c r="F743" s="1"/>
      <c r="G743" s="1"/>
      <c r="H743" s="1"/>
      <c r="O743" s="1"/>
      <c r="P743" s="1"/>
      <c r="Q743" s="1"/>
      <c r="R743" s="1"/>
      <c r="S743" s="1"/>
      <c r="T743" s="1"/>
      <c r="AA743" s="1"/>
      <c r="AB743" s="1"/>
      <c r="AC743" s="1"/>
      <c r="AD743" s="1"/>
      <c r="AE743" s="1"/>
      <c r="AF743" s="1"/>
    </row>
    <row r="744" spans="3:32" x14ac:dyDescent="0.2">
      <c r="C744" s="1"/>
      <c r="D744" s="1"/>
      <c r="E744" s="1"/>
      <c r="F744" s="1"/>
      <c r="G744" s="1"/>
      <c r="H744" s="1"/>
      <c r="O744" s="1"/>
      <c r="P744" s="1"/>
      <c r="Q744" s="1"/>
      <c r="R744" s="1"/>
      <c r="S744" s="1"/>
      <c r="T744" s="1"/>
      <c r="AA744" s="1"/>
      <c r="AB744" s="1"/>
      <c r="AC744" s="1"/>
      <c r="AD744" s="1"/>
      <c r="AE744" s="1"/>
      <c r="AF744" s="1"/>
    </row>
    <row r="745" spans="3:32" x14ac:dyDescent="0.2">
      <c r="C745" s="1"/>
      <c r="D745" s="1"/>
      <c r="E745" s="1"/>
      <c r="F745" s="1"/>
      <c r="G745" s="1"/>
      <c r="H745" s="1"/>
      <c r="O745" s="1"/>
      <c r="P745" s="1"/>
      <c r="Q745" s="1"/>
      <c r="R745" s="1"/>
      <c r="S745" s="1"/>
      <c r="T745" s="1"/>
      <c r="AA745" s="1"/>
      <c r="AB745" s="1"/>
      <c r="AC745" s="1"/>
      <c r="AD745" s="1"/>
      <c r="AE745" s="1"/>
      <c r="AF745" s="1"/>
    </row>
    <row r="746" spans="3:32" x14ac:dyDescent="0.2">
      <c r="C746" s="1"/>
      <c r="D746" s="1"/>
      <c r="E746" s="1"/>
      <c r="F746" s="1"/>
      <c r="G746" s="1"/>
      <c r="H746" s="1"/>
      <c r="O746" s="1"/>
      <c r="P746" s="1"/>
      <c r="Q746" s="1"/>
      <c r="R746" s="1"/>
      <c r="S746" s="1"/>
      <c r="T746" s="1"/>
      <c r="AA746" s="1"/>
      <c r="AB746" s="1"/>
      <c r="AC746" s="1"/>
      <c r="AD746" s="1"/>
      <c r="AE746" s="1"/>
      <c r="AF746" s="1"/>
    </row>
    <row r="747" spans="3:32" x14ac:dyDescent="0.2">
      <c r="C747" s="1"/>
      <c r="D747" s="1"/>
      <c r="E747" s="1"/>
      <c r="F747" s="1"/>
      <c r="G747" s="1"/>
      <c r="H747" s="1"/>
      <c r="O747" s="1"/>
      <c r="P747" s="1"/>
      <c r="Q747" s="1"/>
      <c r="R747" s="1"/>
      <c r="S747" s="1"/>
      <c r="T747" s="1"/>
      <c r="AA747" s="1"/>
      <c r="AB747" s="1"/>
      <c r="AC747" s="1"/>
      <c r="AD747" s="1"/>
      <c r="AE747" s="1"/>
      <c r="AF747" s="1"/>
    </row>
    <row r="748" spans="3:32" x14ac:dyDescent="0.2">
      <c r="C748" s="1"/>
      <c r="D748" s="1"/>
      <c r="E748" s="1"/>
      <c r="F748" s="1"/>
      <c r="G748" s="1"/>
      <c r="H748" s="1"/>
      <c r="O748" s="1"/>
      <c r="P748" s="1"/>
      <c r="Q748" s="1"/>
      <c r="R748" s="1"/>
      <c r="S748" s="1"/>
      <c r="T748" s="1"/>
      <c r="AA748" s="1"/>
      <c r="AB748" s="1"/>
      <c r="AC748" s="1"/>
      <c r="AD748" s="1"/>
      <c r="AE748" s="1"/>
      <c r="AF748" s="1"/>
    </row>
    <row r="749" spans="3:32" x14ac:dyDescent="0.2">
      <c r="C749" s="1"/>
      <c r="D749" s="1"/>
      <c r="E749" s="1"/>
      <c r="F749" s="1"/>
      <c r="G749" s="1"/>
      <c r="H749" s="1"/>
      <c r="O749" s="1"/>
      <c r="P749" s="1"/>
      <c r="Q749" s="1"/>
      <c r="R749" s="1"/>
      <c r="S749" s="1"/>
      <c r="T749" s="1"/>
      <c r="AA749" s="1"/>
      <c r="AB749" s="1"/>
      <c r="AC749" s="1"/>
      <c r="AD749" s="1"/>
      <c r="AE749" s="1"/>
      <c r="AF749" s="1"/>
    </row>
    <row r="750" spans="3:32" x14ac:dyDescent="0.2">
      <c r="C750" s="1"/>
      <c r="D750" s="1"/>
      <c r="E750" s="1"/>
      <c r="F750" s="1"/>
      <c r="G750" s="1"/>
      <c r="H750" s="1"/>
      <c r="O750" s="1"/>
      <c r="P750" s="1"/>
      <c r="Q750" s="1"/>
      <c r="R750" s="1"/>
      <c r="S750" s="1"/>
      <c r="T750" s="1"/>
      <c r="AA750" s="1"/>
      <c r="AB750" s="1"/>
      <c r="AC750" s="1"/>
      <c r="AD750" s="1"/>
      <c r="AE750" s="1"/>
      <c r="AF750" s="1"/>
    </row>
    <row r="751" spans="3:32" x14ac:dyDescent="0.2">
      <c r="C751" s="1"/>
      <c r="D751" s="1"/>
      <c r="E751" s="1"/>
      <c r="F751" s="1"/>
      <c r="G751" s="1"/>
      <c r="H751" s="1"/>
      <c r="O751" s="1"/>
      <c r="P751" s="1"/>
      <c r="Q751" s="1"/>
      <c r="R751" s="1"/>
      <c r="S751" s="1"/>
      <c r="T751" s="1"/>
      <c r="AA751" s="1"/>
      <c r="AB751" s="1"/>
      <c r="AC751" s="1"/>
      <c r="AD751" s="1"/>
      <c r="AE751" s="1"/>
      <c r="AF751" s="1"/>
    </row>
    <row r="752" spans="3:32" x14ac:dyDescent="0.2">
      <c r="C752" s="1"/>
      <c r="D752" s="1"/>
      <c r="E752" s="1"/>
      <c r="F752" s="1"/>
      <c r="G752" s="1"/>
      <c r="H752" s="1"/>
      <c r="O752" s="1"/>
      <c r="P752" s="1"/>
      <c r="Q752" s="1"/>
      <c r="R752" s="1"/>
      <c r="S752" s="1"/>
      <c r="T752" s="1"/>
      <c r="AA752" s="1"/>
      <c r="AB752" s="1"/>
      <c r="AC752" s="1"/>
      <c r="AD752" s="1"/>
      <c r="AE752" s="1"/>
      <c r="AF752" s="1"/>
    </row>
    <row r="753" spans="3:32" x14ac:dyDescent="0.2">
      <c r="C753" s="1"/>
      <c r="D753" s="1"/>
      <c r="E753" s="1"/>
      <c r="F753" s="1"/>
      <c r="G753" s="1"/>
      <c r="H753" s="1"/>
      <c r="O753" s="1"/>
      <c r="P753" s="1"/>
      <c r="Q753" s="1"/>
      <c r="R753" s="1"/>
      <c r="S753" s="1"/>
      <c r="T753" s="1"/>
      <c r="AA753" s="1"/>
      <c r="AB753" s="1"/>
      <c r="AC753" s="1"/>
      <c r="AD753" s="1"/>
      <c r="AE753" s="1"/>
      <c r="AF753" s="1"/>
    </row>
    <row r="754" spans="3:32" x14ac:dyDescent="0.2">
      <c r="C754" s="1"/>
      <c r="D754" s="1"/>
      <c r="E754" s="1"/>
      <c r="F754" s="1"/>
      <c r="G754" s="1"/>
      <c r="H754" s="1"/>
      <c r="O754" s="1"/>
      <c r="P754" s="1"/>
      <c r="Q754" s="1"/>
      <c r="R754" s="1"/>
      <c r="S754" s="1"/>
      <c r="T754" s="1"/>
      <c r="AA754" s="1"/>
      <c r="AB754" s="1"/>
      <c r="AC754" s="1"/>
      <c r="AD754" s="1"/>
      <c r="AE754" s="1"/>
      <c r="AF754" s="1"/>
    </row>
    <row r="755" spans="3:32" x14ac:dyDescent="0.2">
      <c r="C755" s="1"/>
      <c r="D755" s="1"/>
      <c r="E755" s="1"/>
      <c r="F755" s="1"/>
      <c r="G755" s="1"/>
      <c r="H755" s="1"/>
      <c r="O755" s="1"/>
      <c r="P755" s="1"/>
      <c r="Q755" s="1"/>
      <c r="R755" s="1"/>
      <c r="S755" s="1"/>
      <c r="T755" s="1"/>
      <c r="AA755" s="1"/>
      <c r="AB755" s="1"/>
      <c r="AC755" s="1"/>
      <c r="AD755" s="1"/>
      <c r="AE755" s="1"/>
      <c r="AF755" s="1"/>
    </row>
    <row r="756" spans="3:32" x14ac:dyDescent="0.2">
      <c r="C756" s="1"/>
      <c r="D756" s="1"/>
      <c r="E756" s="1"/>
      <c r="F756" s="1"/>
      <c r="G756" s="1"/>
      <c r="H756" s="1"/>
      <c r="O756" s="1"/>
      <c r="P756" s="1"/>
      <c r="Q756" s="1"/>
      <c r="R756" s="1"/>
      <c r="S756" s="1"/>
      <c r="T756" s="1"/>
      <c r="AA756" s="1"/>
      <c r="AB756" s="1"/>
      <c r="AC756" s="1"/>
      <c r="AD756" s="1"/>
      <c r="AE756" s="1"/>
      <c r="AF756" s="1"/>
    </row>
    <row r="757" spans="3:32" x14ac:dyDescent="0.2">
      <c r="C757" s="1"/>
      <c r="D757" s="1"/>
      <c r="E757" s="1"/>
      <c r="F757" s="1"/>
      <c r="G757" s="1"/>
      <c r="H757" s="1"/>
      <c r="O757" s="1"/>
      <c r="P757" s="1"/>
      <c r="Q757" s="1"/>
      <c r="R757" s="1"/>
      <c r="S757" s="1"/>
      <c r="T757" s="1"/>
      <c r="AA757" s="1"/>
      <c r="AB757" s="1"/>
      <c r="AC757" s="1"/>
      <c r="AD757" s="1"/>
      <c r="AE757" s="1"/>
      <c r="AF757" s="1"/>
    </row>
    <row r="758" spans="3:32" x14ac:dyDescent="0.2">
      <c r="C758" s="1"/>
      <c r="D758" s="1"/>
      <c r="E758" s="1"/>
      <c r="F758" s="1"/>
      <c r="G758" s="1"/>
      <c r="H758" s="1"/>
      <c r="O758" s="1"/>
      <c r="P758" s="1"/>
      <c r="Q758" s="1"/>
      <c r="R758" s="1"/>
      <c r="S758" s="1"/>
      <c r="T758" s="1"/>
      <c r="AA758" s="1"/>
      <c r="AB758" s="1"/>
      <c r="AC758" s="1"/>
      <c r="AD758" s="1"/>
      <c r="AE758" s="1"/>
      <c r="AF758" s="1"/>
    </row>
    <row r="759" spans="3:32" x14ac:dyDescent="0.2">
      <c r="C759" s="1"/>
      <c r="D759" s="1"/>
      <c r="E759" s="1"/>
      <c r="F759" s="1"/>
      <c r="G759" s="1"/>
      <c r="H759" s="1"/>
      <c r="O759" s="1"/>
      <c r="P759" s="1"/>
      <c r="Q759" s="1"/>
      <c r="R759" s="1"/>
      <c r="S759" s="1"/>
      <c r="T759" s="1"/>
      <c r="AA759" s="1"/>
      <c r="AB759" s="1"/>
      <c r="AC759" s="1"/>
      <c r="AD759" s="1"/>
      <c r="AE759" s="1"/>
      <c r="AF759" s="1"/>
    </row>
    <row r="760" spans="3:32" x14ac:dyDescent="0.2">
      <c r="C760" s="1"/>
      <c r="D760" s="1"/>
      <c r="E760" s="1"/>
      <c r="F760" s="1"/>
      <c r="G760" s="1"/>
      <c r="H760" s="1"/>
      <c r="O760" s="1"/>
      <c r="P760" s="1"/>
      <c r="Q760" s="1"/>
      <c r="R760" s="1"/>
      <c r="S760" s="1"/>
      <c r="T760" s="1"/>
      <c r="AA760" s="1"/>
      <c r="AB760" s="1"/>
      <c r="AC760" s="1"/>
      <c r="AD760" s="1"/>
      <c r="AE760" s="1"/>
      <c r="AF760" s="1"/>
    </row>
    <row r="761" spans="3:32" x14ac:dyDescent="0.2">
      <c r="C761" s="1"/>
      <c r="D761" s="1"/>
      <c r="E761" s="1"/>
      <c r="F761" s="1"/>
      <c r="G761" s="1"/>
      <c r="H761" s="1"/>
      <c r="O761" s="1"/>
      <c r="P761" s="1"/>
      <c r="Q761" s="1"/>
      <c r="R761" s="1"/>
      <c r="S761" s="1"/>
      <c r="T761" s="1"/>
      <c r="AA761" s="1"/>
      <c r="AB761" s="1"/>
      <c r="AC761" s="1"/>
      <c r="AD761" s="1"/>
      <c r="AE761" s="1"/>
      <c r="AF761" s="1"/>
    </row>
    <row r="762" spans="3:32" x14ac:dyDescent="0.2">
      <c r="C762" s="1"/>
      <c r="D762" s="1"/>
      <c r="E762" s="1"/>
      <c r="F762" s="1"/>
      <c r="G762" s="1"/>
      <c r="H762" s="1"/>
      <c r="O762" s="1"/>
      <c r="P762" s="1"/>
      <c r="Q762" s="1"/>
      <c r="R762" s="1"/>
      <c r="S762" s="1"/>
      <c r="T762" s="1"/>
      <c r="AA762" s="1"/>
      <c r="AB762" s="1"/>
      <c r="AC762" s="1"/>
      <c r="AD762" s="1"/>
      <c r="AE762" s="1"/>
      <c r="AF762" s="1"/>
    </row>
    <row r="763" spans="3:32" x14ac:dyDescent="0.2">
      <c r="C763" s="1"/>
      <c r="D763" s="1"/>
      <c r="E763" s="1"/>
      <c r="F763" s="1"/>
      <c r="G763" s="1"/>
      <c r="H763" s="1"/>
      <c r="O763" s="1"/>
      <c r="P763" s="1"/>
      <c r="Q763" s="1"/>
      <c r="R763" s="1"/>
      <c r="S763" s="1"/>
      <c r="T763" s="1"/>
      <c r="AA763" s="1"/>
      <c r="AB763" s="1"/>
      <c r="AC763" s="1"/>
      <c r="AD763" s="1"/>
      <c r="AE763" s="1"/>
      <c r="AF763" s="1"/>
    </row>
    <row r="764" spans="3:32" x14ac:dyDescent="0.2">
      <c r="C764" s="1"/>
      <c r="D764" s="1"/>
      <c r="E764" s="1"/>
      <c r="F764" s="1"/>
      <c r="G764" s="1"/>
      <c r="H764" s="1"/>
      <c r="O764" s="1"/>
      <c r="P764" s="1"/>
      <c r="Q764" s="1"/>
      <c r="R764" s="1"/>
      <c r="S764" s="1"/>
      <c r="T764" s="1"/>
      <c r="AA764" s="1"/>
      <c r="AB764" s="1"/>
      <c r="AC764" s="1"/>
      <c r="AD764" s="1"/>
      <c r="AE764" s="1"/>
      <c r="AF764" s="1"/>
    </row>
    <row r="765" spans="3:32" x14ac:dyDescent="0.2">
      <c r="C765" s="1"/>
      <c r="D765" s="1"/>
      <c r="E765" s="1"/>
      <c r="F765" s="1"/>
      <c r="G765" s="1"/>
      <c r="H765" s="1"/>
      <c r="O765" s="1"/>
      <c r="P765" s="1"/>
      <c r="Q765" s="1"/>
      <c r="R765" s="1"/>
      <c r="S765" s="1"/>
      <c r="T765" s="1"/>
      <c r="AA765" s="1"/>
      <c r="AB765" s="1"/>
      <c r="AC765" s="1"/>
      <c r="AD765" s="1"/>
      <c r="AE765" s="1"/>
      <c r="AF765" s="1"/>
    </row>
    <row r="766" spans="3:32" x14ac:dyDescent="0.2">
      <c r="C766" s="1"/>
      <c r="D766" s="1"/>
      <c r="E766" s="1"/>
      <c r="F766" s="1"/>
      <c r="G766" s="1"/>
      <c r="H766" s="1"/>
      <c r="O766" s="1"/>
      <c r="P766" s="1"/>
      <c r="Q766" s="1"/>
      <c r="R766" s="1"/>
      <c r="S766" s="1"/>
      <c r="T766" s="1"/>
      <c r="AA766" s="1"/>
      <c r="AB766" s="1"/>
      <c r="AC766" s="1"/>
      <c r="AD766" s="1"/>
      <c r="AE766" s="1"/>
      <c r="AF766" s="1"/>
    </row>
    <row r="767" spans="3:32" x14ac:dyDescent="0.2">
      <c r="C767" s="1"/>
      <c r="D767" s="1"/>
      <c r="E767" s="1"/>
      <c r="F767" s="1"/>
      <c r="G767" s="1"/>
      <c r="H767" s="1"/>
      <c r="O767" s="1"/>
      <c r="P767" s="1"/>
      <c r="Q767" s="1"/>
      <c r="R767" s="1"/>
      <c r="S767" s="1"/>
      <c r="T767" s="1"/>
      <c r="AA767" s="1"/>
      <c r="AB767" s="1"/>
      <c r="AC767" s="1"/>
      <c r="AD767" s="1"/>
      <c r="AE767" s="1"/>
      <c r="AF767" s="1"/>
    </row>
    <row r="768" spans="3:32" x14ac:dyDescent="0.2">
      <c r="C768" s="1"/>
      <c r="D768" s="1"/>
      <c r="E768" s="1"/>
      <c r="F768" s="1"/>
      <c r="G768" s="1"/>
      <c r="H768" s="1"/>
      <c r="O768" s="1"/>
      <c r="P768" s="1"/>
      <c r="Q768" s="1"/>
      <c r="R768" s="1"/>
      <c r="S768" s="1"/>
      <c r="T768" s="1"/>
      <c r="AA768" s="1"/>
      <c r="AB768" s="1"/>
      <c r="AC768" s="1"/>
      <c r="AD768" s="1"/>
      <c r="AE768" s="1"/>
      <c r="AF768" s="1"/>
    </row>
    <row r="769" spans="3:32" x14ac:dyDescent="0.2">
      <c r="C769" s="1"/>
      <c r="D769" s="1"/>
      <c r="E769" s="1"/>
      <c r="F769" s="1"/>
      <c r="G769" s="1"/>
      <c r="H769" s="1"/>
      <c r="O769" s="1"/>
      <c r="P769" s="1"/>
      <c r="Q769" s="1"/>
      <c r="R769" s="1"/>
      <c r="S769" s="1"/>
      <c r="T769" s="1"/>
      <c r="AA769" s="1"/>
      <c r="AB769" s="1"/>
      <c r="AC769" s="1"/>
      <c r="AD769" s="1"/>
      <c r="AE769" s="1"/>
      <c r="AF769" s="1"/>
    </row>
    <row r="770" spans="3:32" x14ac:dyDescent="0.2">
      <c r="C770" s="1"/>
      <c r="D770" s="1"/>
      <c r="E770" s="1"/>
      <c r="F770" s="1"/>
      <c r="G770" s="1"/>
      <c r="H770" s="1"/>
      <c r="O770" s="1"/>
      <c r="P770" s="1"/>
      <c r="Q770" s="1"/>
      <c r="R770" s="1"/>
      <c r="S770" s="1"/>
      <c r="T770" s="1"/>
      <c r="AA770" s="1"/>
      <c r="AB770" s="1"/>
      <c r="AC770" s="1"/>
      <c r="AD770" s="1"/>
      <c r="AE770" s="1"/>
      <c r="AF770" s="1"/>
    </row>
    <row r="771" spans="3:32" x14ac:dyDescent="0.2">
      <c r="C771" s="1"/>
      <c r="D771" s="1"/>
      <c r="E771" s="1"/>
      <c r="F771" s="1"/>
      <c r="G771" s="1"/>
      <c r="H771" s="1"/>
      <c r="O771" s="1"/>
      <c r="P771" s="1"/>
      <c r="Q771" s="1"/>
      <c r="R771" s="1"/>
      <c r="S771" s="1"/>
      <c r="T771" s="1"/>
      <c r="AA771" s="1"/>
      <c r="AB771" s="1"/>
      <c r="AC771" s="1"/>
      <c r="AD771" s="1"/>
      <c r="AE771" s="1"/>
      <c r="AF771" s="1"/>
    </row>
    <row r="772" spans="3:32" x14ac:dyDescent="0.2">
      <c r="C772" s="1"/>
      <c r="D772" s="1"/>
      <c r="E772" s="1"/>
      <c r="F772" s="1"/>
      <c r="G772" s="1"/>
      <c r="H772" s="1"/>
      <c r="O772" s="1"/>
      <c r="P772" s="1"/>
      <c r="Q772" s="1"/>
      <c r="R772" s="1"/>
      <c r="S772" s="1"/>
      <c r="T772" s="1"/>
      <c r="AA772" s="1"/>
      <c r="AB772" s="1"/>
      <c r="AC772" s="1"/>
      <c r="AD772" s="1"/>
      <c r="AE772" s="1"/>
      <c r="AF772" s="1"/>
    </row>
    <row r="773" spans="3:32" x14ac:dyDescent="0.2">
      <c r="C773" s="1"/>
      <c r="D773" s="1"/>
      <c r="E773" s="1"/>
      <c r="F773" s="1"/>
      <c r="G773" s="1"/>
      <c r="H773" s="1"/>
      <c r="O773" s="1"/>
      <c r="P773" s="1"/>
      <c r="Q773" s="1"/>
      <c r="R773" s="1"/>
      <c r="S773" s="1"/>
      <c r="T773" s="1"/>
      <c r="AA773" s="1"/>
      <c r="AB773" s="1"/>
      <c r="AC773" s="1"/>
      <c r="AD773" s="1"/>
      <c r="AE773" s="1"/>
      <c r="AF773" s="1"/>
    </row>
    <row r="774" spans="3:32" x14ac:dyDescent="0.2">
      <c r="C774" s="1"/>
      <c r="D774" s="1"/>
      <c r="E774" s="1"/>
      <c r="F774" s="1"/>
      <c r="G774" s="1"/>
      <c r="H774" s="1"/>
      <c r="O774" s="1"/>
      <c r="P774" s="1"/>
      <c r="Q774" s="1"/>
      <c r="R774" s="1"/>
      <c r="S774" s="1"/>
      <c r="T774" s="1"/>
      <c r="AA774" s="1"/>
      <c r="AB774" s="1"/>
      <c r="AC774" s="1"/>
      <c r="AD774" s="1"/>
      <c r="AE774" s="1"/>
      <c r="AF774" s="1"/>
    </row>
    <row r="775" spans="3:32" x14ac:dyDescent="0.2">
      <c r="C775" s="1"/>
      <c r="D775" s="1"/>
      <c r="E775" s="1"/>
      <c r="F775" s="1"/>
      <c r="G775" s="1"/>
      <c r="H775" s="1"/>
      <c r="O775" s="1"/>
      <c r="P775" s="1"/>
      <c r="Q775" s="1"/>
      <c r="R775" s="1"/>
      <c r="S775" s="1"/>
      <c r="T775" s="1"/>
      <c r="AA775" s="1"/>
      <c r="AB775" s="1"/>
      <c r="AC775" s="1"/>
      <c r="AD775" s="1"/>
      <c r="AE775" s="1"/>
      <c r="AF775" s="1"/>
    </row>
    <row r="776" spans="3:32" x14ac:dyDescent="0.2">
      <c r="C776" s="1"/>
      <c r="D776" s="1"/>
      <c r="E776" s="1"/>
      <c r="F776" s="1"/>
      <c r="G776" s="1"/>
      <c r="H776" s="1"/>
      <c r="O776" s="1"/>
      <c r="P776" s="1"/>
      <c r="Q776" s="1"/>
      <c r="R776" s="1"/>
      <c r="S776" s="1"/>
      <c r="T776" s="1"/>
      <c r="AA776" s="1"/>
      <c r="AB776" s="1"/>
      <c r="AC776" s="1"/>
      <c r="AD776" s="1"/>
      <c r="AE776" s="1"/>
      <c r="AF776" s="1"/>
    </row>
    <row r="777" spans="3:32" x14ac:dyDescent="0.2">
      <c r="C777" s="1"/>
      <c r="D777" s="1"/>
      <c r="E777" s="1"/>
      <c r="F777" s="1"/>
      <c r="G777" s="1"/>
      <c r="H777" s="1"/>
      <c r="O777" s="1"/>
      <c r="P777" s="1"/>
      <c r="Q777" s="1"/>
      <c r="R777" s="1"/>
      <c r="S777" s="1"/>
      <c r="T777" s="1"/>
      <c r="AA777" s="1"/>
      <c r="AB777" s="1"/>
      <c r="AC777" s="1"/>
      <c r="AD777" s="1"/>
      <c r="AE777" s="1"/>
      <c r="AF777" s="1"/>
    </row>
    <row r="778" spans="3:32" x14ac:dyDescent="0.2">
      <c r="C778" s="1"/>
      <c r="D778" s="1"/>
      <c r="E778" s="1"/>
      <c r="F778" s="1"/>
      <c r="G778" s="1"/>
      <c r="H778" s="1"/>
      <c r="O778" s="1"/>
      <c r="P778" s="1"/>
      <c r="Q778" s="1"/>
      <c r="R778" s="1"/>
      <c r="S778" s="1"/>
      <c r="T778" s="1"/>
      <c r="AA778" s="1"/>
      <c r="AB778" s="1"/>
      <c r="AC778" s="1"/>
      <c r="AD778" s="1"/>
      <c r="AE778" s="1"/>
      <c r="AF778" s="1"/>
    </row>
    <row r="779" spans="3:32" x14ac:dyDescent="0.2">
      <c r="C779" s="1"/>
      <c r="D779" s="1"/>
      <c r="E779" s="1"/>
      <c r="F779" s="1"/>
      <c r="G779" s="1"/>
      <c r="H779" s="1"/>
      <c r="O779" s="1"/>
      <c r="P779" s="1"/>
      <c r="Q779" s="1"/>
      <c r="R779" s="1"/>
      <c r="S779" s="1"/>
      <c r="T779" s="1"/>
      <c r="AA779" s="1"/>
      <c r="AB779" s="1"/>
      <c r="AC779" s="1"/>
      <c r="AD779" s="1"/>
      <c r="AE779" s="1"/>
      <c r="AF779" s="1"/>
    </row>
    <row r="780" spans="3:32" x14ac:dyDescent="0.2">
      <c r="C780" s="1"/>
      <c r="D780" s="1"/>
      <c r="E780" s="1"/>
      <c r="F780" s="1"/>
      <c r="G780" s="1"/>
      <c r="H780" s="1"/>
      <c r="O780" s="1"/>
      <c r="P780" s="1"/>
      <c r="Q780" s="1"/>
      <c r="R780" s="1"/>
      <c r="S780" s="1"/>
      <c r="T780" s="1"/>
      <c r="AA780" s="1"/>
      <c r="AB780" s="1"/>
      <c r="AC780" s="1"/>
      <c r="AD780" s="1"/>
      <c r="AE780" s="1"/>
      <c r="AF780" s="1"/>
    </row>
    <row r="781" spans="3:32" x14ac:dyDescent="0.2">
      <c r="C781" s="1"/>
      <c r="D781" s="1"/>
      <c r="E781" s="1"/>
      <c r="F781" s="1"/>
      <c r="G781" s="1"/>
      <c r="H781" s="1"/>
      <c r="O781" s="1"/>
      <c r="P781" s="1"/>
      <c r="Q781" s="1"/>
      <c r="R781" s="1"/>
      <c r="S781" s="1"/>
      <c r="T781" s="1"/>
      <c r="AA781" s="1"/>
      <c r="AB781" s="1"/>
      <c r="AC781" s="1"/>
      <c r="AD781" s="1"/>
      <c r="AE781" s="1"/>
      <c r="AF781" s="1"/>
    </row>
    <row r="782" spans="3:32" x14ac:dyDescent="0.2">
      <c r="C782" s="1"/>
      <c r="D782" s="1"/>
      <c r="E782" s="1"/>
      <c r="F782" s="1"/>
      <c r="G782" s="1"/>
      <c r="H782" s="1"/>
      <c r="O782" s="1"/>
      <c r="P782" s="1"/>
      <c r="Q782" s="1"/>
      <c r="R782" s="1"/>
      <c r="S782" s="1"/>
      <c r="T782" s="1"/>
      <c r="AA782" s="1"/>
      <c r="AB782" s="1"/>
      <c r="AC782" s="1"/>
      <c r="AD782" s="1"/>
      <c r="AE782" s="1"/>
      <c r="AF782" s="1"/>
    </row>
    <row r="783" spans="3:32" x14ac:dyDescent="0.2">
      <c r="C783" s="1"/>
      <c r="D783" s="1"/>
      <c r="E783" s="1"/>
      <c r="F783" s="1"/>
      <c r="G783" s="1"/>
      <c r="H783" s="1"/>
      <c r="O783" s="1"/>
      <c r="P783" s="1"/>
      <c r="Q783" s="1"/>
      <c r="R783" s="1"/>
      <c r="S783" s="1"/>
      <c r="T783" s="1"/>
      <c r="AA783" s="1"/>
      <c r="AB783" s="1"/>
      <c r="AC783" s="1"/>
      <c r="AD783" s="1"/>
      <c r="AE783" s="1"/>
      <c r="AF783" s="1"/>
    </row>
    <row r="784" spans="3:32" x14ac:dyDescent="0.2">
      <c r="C784" s="1"/>
      <c r="D784" s="1"/>
      <c r="E784" s="1"/>
      <c r="F784" s="1"/>
      <c r="G784" s="1"/>
      <c r="H784" s="1"/>
      <c r="O784" s="1"/>
      <c r="P784" s="1"/>
      <c r="Q784" s="1"/>
      <c r="R784" s="1"/>
      <c r="S784" s="1"/>
      <c r="T784" s="1"/>
      <c r="AA784" s="1"/>
      <c r="AB784" s="1"/>
      <c r="AC784" s="1"/>
      <c r="AD784" s="1"/>
      <c r="AE784" s="1"/>
      <c r="AF784" s="1"/>
    </row>
    <row r="785" spans="3:32" x14ac:dyDescent="0.2">
      <c r="C785" s="1"/>
      <c r="D785" s="1"/>
      <c r="E785" s="1"/>
      <c r="F785" s="1"/>
      <c r="G785" s="1"/>
      <c r="H785" s="1"/>
      <c r="O785" s="1"/>
      <c r="P785" s="1"/>
      <c r="Q785" s="1"/>
      <c r="R785" s="1"/>
      <c r="S785" s="1"/>
      <c r="T785" s="1"/>
      <c r="AA785" s="1"/>
      <c r="AB785" s="1"/>
      <c r="AC785" s="1"/>
      <c r="AD785" s="1"/>
      <c r="AE785" s="1"/>
      <c r="AF785" s="1"/>
    </row>
    <row r="786" spans="3:32" x14ac:dyDescent="0.2">
      <c r="C786" s="1"/>
      <c r="D786" s="1"/>
      <c r="E786" s="1"/>
      <c r="F786" s="1"/>
      <c r="G786" s="1"/>
      <c r="H786" s="1"/>
      <c r="O786" s="1"/>
      <c r="P786" s="1"/>
      <c r="Q786" s="1"/>
      <c r="R786" s="1"/>
      <c r="S786" s="1"/>
      <c r="T786" s="1"/>
      <c r="AA786" s="1"/>
      <c r="AB786" s="1"/>
      <c r="AC786" s="1"/>
      <c r="AD786" s="1"/>
      <c r="AE786" s="1"/>
      <c r="AF786" s="1"/>
    </row>
    <row r="787" spans="3:32" x14ac:dyDescent="0.2">
      <c r="C787" s="1"/>
      <c r="D787" s="1"/>
      <c r="E787" s="1"/>
      <c r="F787" s="1"/>
      <c r="G787" s="1"/>
      <c r="H787" s="1"/>
      <c r="O787" s="1"/>
      <c r="P787" s="1"/>
      <c r="Q787" s="1"/>
      <c r="R787" s="1"/>
      <c r="S787" s="1"/>
      <c r="T787" s="1"/>
      <c r="AA787" s="1"/>
      <c r="AB787" s="1"/>
      <c r="AC787" s="1"/>
      <c r="AD787" s="1"/>
      <c r="AE787" s="1"/>
      <c r="AF787" s="1"/>
    </row>
    <row r="788" spans="3:32" x14ac:dyDescent="0.2">
      <c r="C788" s="1"/>
      <c r="D788" s="1"/>
      <c r="E788" s="1"/>
      <c r="F788" s="1"/>
      <c r="G788" s="1"/>
      <c r="H788" s="1"/>
      <c r="O788" s="1"/>
      <c r="P788" s="1"/>
      <c r="Q788" s="1"/>
      <c r="R788" s="1"/>
      <c r="S788" s="1"/>
      <c r="T788" s="1"/>
      <c r="AA788" s="1"/>
      <c r="AB788" s="1"/>
      <c r="AC788" s="1"/>
      <c r="AD788" s="1"/>
      <c r="AE788" s="1"/>
      <c r="AF788" s="1"/>
    </row>
    <row r="789" spans="3:32" x14ac:dyDescent="0.2">
      <c r="C789" s="1"/>
      <c r="D789" s="1"/>
      <c r="E789" s="1"/>
      <c r="F789" s="1"/>
      <c r="G789" s="1"/>
      <c r="H789" s="1"/>
      <c r="O789" s="1"/>
      <c r="P789" s="1"/>
      <c r="Q789" s="1"/>
      <c r="R789" s="1"/>
      <c r="S789" s="1"/>
      <c r="T789" s="1"/>
      <c r="AA789" s="1"/>
      <c r="AB789" s="1"/>
      <c r="AC789" s="1"/>
      <c r="AD789" s="1"/>
      <c r="AE789" s="1"/>
      <c r="AF789" s="1"/>
    </row>
    <row r="790" spans="3:32" x14ac:dyDescent="0.2">
      <c r="C790" s="1"/>
      <c r="D790" s="1"/>
      <c r="E790" s="1"/>
      <c r="F790" s="1"/>
      <c r="G790" s="1"/>
      <c r="H790" s="1"/>
      <c r="O790" s="1"/>
      <c r="P790" s="1"/>
      <c r="Q790" s="1"/>
      <c r="R790" s="1"/>
      <c r="S790" s="1"/>
      <c r="T790" s="1"/>
      <c r="AA790" s="1"/>
      <c r="AB790" s="1"/>
      <c r="AC790" s="1"/>
      <c r="AD790" s="1"/>
      <c r="AE790" s="1"/>
      <c r="AF790" s="1"/>
    </row>
    <row r="791" spans="3:32" x14ac:dyDescent="0.2">
      <c r="C791" s="1"/>
      <c r="D791" s="1"/>
      <c r="E791" s="1"/>
      <c r="F791" s="1"/>
      <c r="G791" s="1"/>
      <c r="H791" s="1"/>
      <c r="O791" s="1"/>
      <c r="P791" s="1"/>
      <c r="Q791" s="1"/>
      <c r="R791" s="1"/>
      <c r="S791" s="1"/>
      <c r="T791" s="1"/>
      <c r="AA791" s="1"/>
      <c r="AB791" s="1"/>
      <c r="AC791" s="1"/>
      <c r="AD791" s="1"/>
      <c r="AE791" s="1"/>
      <c r="AF791" s="1"/>
    </row>
    <row r="792" spans="3:32" x14ac:dyDescent="0.2">
      <c r="C792" s="1"/>
      <c r="D792" s="1"/>
      <c r="E792" s="1"/>
      <c r="F792" s="1"/>
      <c r="G792" s="1"/>
      <c r="H792" s="1"/>
      <c r="O792" s="1"/>
      <c r="P792" s="1"/>
      <c r="Q792" s="1"/>
      <c r="R792" s="1"/>
      <c r="S792" s="1"/>
      <c r="T792" s="1"/>
      <c r="AA792" s="1"/>
      <c r="AB792" s="1"/>
      <c r="AC792" s="1"/>
      <c r="AD792" s="1"/>
      <c r="AE792" s="1"/>
      <c r="AF792" s="1"/>
    </row>
    <row r="793" spans="3:32" x14ac:dyDescent="0.2">
      <c r="C793" s="1"/>
      <c r="D793" s="1"/>
      <c r="E793" s="1"/>
      <c r="F793" s="1"/>
      <c r="G793" s="1"/>
      <c r="H793" s="1"/>
      <c r="O793" s="1"/>
      <c r="P793" s="1"/>
      <c r="Q793" s="1"/>
      <c r="R793" s="1"/>
      <c r="S793" s="1"/>
      <c r="T793" s="1"/>
      <c r="AA793" s="1"/>
      <c r="AB793" s="1"/>
      <c r="AC793" s="1"/>
      <c r="AD793" s="1"/>
      <c r="AE793" s="1"/>
      <c r="AF793" s="1"/>
    </row>
    <row r="794" spans="3:32" x14ac:dyDescent="0.2">
      <c r="C794" s="1"/>
      <c r="D794" s="1"/>
      <c r="E794" s="1"/>
      <c r="F794" s="1"/>
      <c r="G794" s="1"/>
      <c r="H794" s="1"/>
      <c r="O794" s="1"/>
      <c r="P794" s="1"/>
      <c r="Q794" s="1"/>
      <c r="R794" s="1"/>
      <c r="S794" s="1"/>
      <c r="T794" s="1"/>
      <c r="AA794" s="1"/>
      <c r="AB794" s="1"/>
      <c r="AC794" s="1"/>
      <c r="AD794" s="1"/>
      <c r="AE794" s="1"/>
      <c r="AF794" s="1"/>
    </row>
    <row r="795" spans="3:32" x14ac:dyDescent="0.2">
      <c r="C795" s="1"/>
      <c r="D795" s="1"/>
      <c r="E795" s="1"/>
      <c r="F795" s="1"/>
      <c r="G795" s="1"/>
      <c r="H795" s="1"/>
      <c r="O795" s="1"/>
      <c r="P795" s="1"/>
      <c r="Q795" s="1"/>
      <c r="R795" s="1"/>
      <c r="S795" s="1"/>
      <c r="T795" s="1"/>
      <c r="AA795" s="1"/>
      <c r="AB795" s="1"/>
      <c r="AC795" s="1"/>
      <c r="AD795" s="1"/>
      <c r="AE795" s="1"/>
      <c r="AF795" s="1"/>
    </row>
    <row r="796" spans="3:32" x14ac:dyDescent="0.2">
      <c r="C796" s="1"/>
      <c r="D796" s="1"/>
      <c r="E796" s="1"/>
      <c r="F796" s="1"/>
      <c r="G796" s="1"/>
      <c r="H796" s="1"/>
      <c r="O796" s="1"/>
      <c r="P796" s="1"/>
      <c r="Q796" s="1"/>
      <c r="R796" s="1"/>
      <c r="S796" s="1"/>
      <c r="T796" s="1"/>
      <c r="AA796" s="1"/>
      <c r="AB796" s="1"/>
      <c r="AC796" s="1"/>
      <c r="AD796" s="1"/>
      <c r="AE796" s="1"/>
      <c r="AF796" s="1"/>
    </row>
    <row r="797" spans="3:32" x14ac:dyDescent="0.2">
      <c r="C797" s="1"/>
      <c r="D797" s="1"/>
      <c r="E797" s="1"/>
      <c r="F797" s="1"/>
      <c r="G797" s="1"/>
      <c r="H797" s="1"/>
      <c r="O797" s="1"/>
      <c r="P797" s="1"/>
      <c r="Q797" s="1"/>
      <c r="R797" s="1"/>
      <c r="S797" s="1"/>
      <c r="T797" s="1"/>
      <c r="AA797" s="1"/>
      <c r="AB797" s="1"/>
      <c r="AC797" s="1"/>
      <c r="AD797" s="1"/>
      <c r="AE797" s="1"/>
      <c r="AF797" s="1"/>
    </row>
    <row r="798" spans="3:32" x14ac:dyDescent="0.2">
      <c r="C798" s="1"/>
      <c r="D798" s="1"/>
      <c r="E798" s="1"/>
      <c r="F798" s="1"/>
      <c r="G798" s="1"/>
      <c r="H798" s="1"/>
      <c r="O798" s="1"/>
      <c r="P798" s="1"/>
      <c r="Q798" s="1"/>
      <c r="R798" s="1"/>
      <c r="S798" s="1"/>
      <c r="T798" s="1"/>
      <c r="AA798" s="1"/>
      <c r="AB798" s="1"/>
      <c r="AC798" s="1"/>
      <c r="AD798" s="1"/>
      <c r="AE798" s="1"/>
      <c r="AF798" s="1"/>
    </row>
    <row r="799" spans="3:32" x14ac:dyDescent="0.2">
      <c r="C799" s="1"/>
      <c r="D799" s="1"/>
      <c r="E799" s="1"/>
      <c r="F799" s="1"/>
      <c r="G799" s="1"/>
      <c r="H799" s="1"/>
      <c r="O799" s="1"/>
      <c r="P799" s="1"/>
      <c r="Q799" s="1"/>
      <c r="R799" s="1"/>
      <c r="S799" s="1"/>
      <c r="T799" s="1"/>
      <c r="AA799" s="1"/>
      <c r="AB799" s="1"/>
      <c r="AC799" s="1"/>
      <c r="AD799" s="1"/>
      <c r="AE799" s="1"/>
      <c r="AF799" s="1"/>
    </row>
    <row r="800" spans="3:32" x14ac:dyDescent="0.2">
      <c r="C800" s="1"/>
      <c r="D800" s="1"/>
      <c r="E800" s="1"/>
      <c r="F800" s="1"/>
      <c r="G800" s="1"/>
      <c r="H800" s="1"/>
      <c r="O800" s="1"/>
      <c r="P800" s="1"/>
      <c r="Q800" s="1"/>
      <c r="R800" s="1"/>
      <c r="S800" s="1"/>
      <c r="T800" s="1"/>
      <c r="AA800" s="1"/>
      <c r="AB800" s="1"/>
      <c r="AC800" s="1"/>
      <c r="AD800" s="1"/>
      <c r="AE800" s="1"/>
      <c r="AF800" s="1"/>
    </row>
    <row r="801" spans="3:32" x14ac:dyDescent="0.2">
      <c r="C801" s="1"/>
      <c r="D801" s="1"/>
      <c r="E801" s="1"/>
      <c r="F801" s="1"/>
      <c r="G801" s="1"/>
      <c r="H801" s="1"/>
      <c r="O801" s="1"/>
      <c r="P801" s="1"/>
      <c r="Q801" s="1"/>
      <c r="R801" s="1"/>
      <c r="S801" s="1"/>
      <c r="T801" s="1"/>
      <c r="AA801" s="1"/>
      <c r="AB801" s="1"/>
      <c r="AC801" s="1"/>
      <c r="AD801" s="1"/>
      <c r="AE801" s="1"/>
      <c r="AF801" s="1"/>
    </row>
    <row r="802" spans="3:32" x14ac:dyDescent="0.2">
      <c r="C802" s="1"/>
      <c r="D802" s="1"/>
      <c r="E802" s="1"/>
      <c r="F802" s="1"/>
      <c r="G802" s="1"/>
      <c r="H802" s="1"/>
      <c r="O802" s="1"/>
      <c r="P802" s="1"/>
      <c r="Q802" s="1"/>
      <c r="R802" s="1"/>
      <c r="S802" s="1"/>
      <c r="T802" s="1"/>
      <c r="AA802" s="1"/>
      <c r="AB802" s="1"/>
      <c r="AC802" s="1"/>
      <c r="AD802" s="1"/>
      <c r="AE802" s="1"/>
      <c r="AF802" s="1"/>
    </row>
    <row r="803" spans="3:32" x14ac:dyDescent="0.2">
      <c r="C803" s="1"/>
      <c r="D803" s="1"/>
      <c r="E803" s="1"/>
      <c r="F803" s="1"/>
      <c r="G803" s="1"/>
      <c r="H803" s="1"/>
      <c r="O803" s="1"/>
      <c r="P803" s="1"/>
      <c r="Q803" s="1"/>
      <c r="R803" s="1"/>
      <c r="S803" s="1"/>
      <c r="T803" s="1"/>
      <c r="AA803" s="1"/>
      <c r="AB803" s="1"/>
      <c r="AC803" s="1"/>
      <c r="AD803" s="1"/>
      <c r="AE803" s="1"/>
      <c r="AF803" s="1"/>
    </row>
    <row r="804" spans="3:32" x14ac:dyDescent="0.2">
      <c r="C804" s="1"/>
      <c r="D804" s="1"/>
      <c r="E804" s="1"/>
      <c r="F804" s="1"/>
      <c r="G804" s="1"/>
      <c r="H804" s="1"/>
      <c r="O804" s="1"/>
      <c r="P804" s="1"/>
      <c r="Q804" s="1"/>
      <c r="R804" s="1"/>
      <c r="S804" s="1"/>
      <c r="T804" s="1"/>
      <c r="AA804" s="1"/>
      <c r="AB804" s="1"/>
      <c r="AC804" s="1"/>
      <c r="AD804" s="1"/>
      <c r="AE804" s="1"/>
      <c r="AF804" s="1"/>
    </row>
    <row r="805" spans="3:32" x14ac:dyDescent="0.2">
      <c r="C805" s="1"/>
      <c r="D805" s="1"/>
      <c r="E805" s="1"/>
      <c r="F805" s="1"/>
      <c r="G805" s="1"/>
      <c r="H805" s="1"/>
      <c r="O805" s="1"/>
      <c r="P805" s="1"/>
      <c r="Q805" s="1"/>
      <c r="R805" s="1"/>
      <c r="S805" s="1"/>
      <c r="T805" s="1"/>
      <c r="AA805" s="1"/>
      <c r="AB805" s="1"/>
      <c r="AC805" s="1"/>
      <c r="AD805" s="1"/>
      <c r="AE805" s="1"/>
      <c r="AF805" s="1"/>
    </row>
    <row r="806" spans="3:32" x14ac:dyDescent="0.2">
      <c r="C806" s="1"/>
      <c r="D806" s="1"/>
      <c r="E806" s="1"/>
      <c r="F806" s="1"/>
      <c r="G806" s="1"/>
      <c r="H806" s="1"/>
      <c r="O806" s="1"/>
      <c r="P806" s="1"/>
      <c r="Q806" s="1"/>
      <c r="R806" s="1"/>
      <c r="S806" s="1"/>
      <c r="T806" s="1"/>
      <c r="AA806" s="1"/>
      <c r="AB806" s="1"/>
      <c r="AC806" s="1"/>
      <c r="AD806" s="1"/>
      <c r="AE806" s="1"/>
      <c r="AF806" s="1"/>
    </row>
    <row r="807" spans="3:32" x14ac:dyDescent="0.2">
      <c r="C807" s="1"/>
      <c r="D807" s="1"/>
      <c r="E807" s="1"/>
      <c r="F807" s="1"/>
      <c r="G807" s="1"/>
      <c r="H807" s="1"/>
      <c r="O807" s="1"/>
      <c r="P807" s="1"/>
      <c r="Q807" s="1"/>
      <c r="R807" s="1"/>
      <c r="S807" s="1"/>
      <c r="T807" s="1"/>
      <c r="AA807" s="1"/>
      <c r="AB807" s="1"/>
      <c r="AC807" s="1"/>
      <c r="AD807" s="1"/>
      <c r="AE807" s="1"/>
      <c r="AF807" s="1"/>
    </row>
    <row r="808" spans="3:32" x14ac:dyDescent="0.2">
      <c r="C808" s="1"/>
      <c r="D808" s="1"/>
      <c r="E808" s="1"/>
      <c r="F808" s="1"/>
      <c r="G808" s="1"/>
      <c r="H808" s="1"/>
      <c r="O808" s="1"/>
      <c r="P808" s="1"/>
      <c r="Q808" s="1"/>
      <c r="R808" s="1"/>
      <c r="S808" s="1"/>
      <c r="T808" s="1"/>
      <c r="AA808" s="1"/>
      <c r="AB808" s="1"/>
      <c r="AC808" s="1"/>
      <c r="AD808" s="1"/>
      <c r="AE808" s="1"/>
      <c r="AF808" s="1"/>
    </row>
    <row r="809" spans="3:32" x14ac:dyDescent="0.2">
      <c r="C809" s="1"/>
      <c r="D809" s="1"/>
      <c r="E809" s="1"/>
      <c r="F809" s="1"/>
      <c r="G809" s="1"/>
      <c r="H809" s="1"/>
      <c r="O809" s="1"/>
      <c r="P809" s="1"/>
      <c r="Q809" s="1"/>
      <c r="R809" s="1"/>
      <c r="S809" s="1"/>
      <c r="T809" s="1"/>
      <c r="AA809" s="1"/>
      <c r="AB809" s="1"/>
      <c r="AC809" s="1"/>
      <c r="AD809" s="1"/>
      <c r="AE809" s="1"/>
      <c r="AF809" s="1"/>
    </row>
    <row r="810" spans="3:32" x14ac:dyDescent="0.2">
      <c r="C810" s="1"/>
      <c r="D810" s="1"/>
      <c r="E810" s="1"/>
      <c r="F810" s="1"/>
      <c r="G810" s="1"/>
      <c r="H810" s="1"/>
      <c r="O810" s="1"/>
      <c r="P810" s="1"/>
      <c r="Q810" s="1"/>
      <c r="R810" s="1"/>
      <c r="S810" s="1"/>
      <c r="T810" s="1"/>
      <c r="AA810" s="1"/>
      <c r="AB810" s="1"/>
      <c r="AC810" s="1"/>
      <c r="AD810" s="1"/>
      <c r="AE810" s="1"/>
      <c r="AF810" s="1"/>
    </row>
    <row r="811" spans="3:32" x14ac:dyDescent="0.2">
      <c r="C811" s="1"/>
      <c r="D811" s="1"/>
      <c r="E811" s="1"/>
      <c r="F811" s="1"/>
      <c r="G811" s="1"/>
      <c r="H811" s="1"/>
      <c r="O811" s="1"/>
      <c r="P811" s="1"/>
      <c r="Q811" s="1"/>
      <c r="R811" s="1"/>
      <c r="S811" s="1"/>
      <c r="T811" s="1"/>
      <c r="AA811" s="1"/>
      <c r="AB811" s="1"/>
      <c r="AC811" s="1"/>
      <c r="AD811" s="1"/>
      <c r="AE811" s="1"/>
      <c r="AF811" s="1"/>
    </row>
    <row r="812" spans="3:32" x14ac:dyDescent="0.2">
      <c r="C812" s="1"/>
      <c r="D812" s="1"/>
      <c r="E812" s="1"/>
      <c r="F812" s="1"/>
      <c r="G812" s="1"/>
      <c r="H812" s="1"/>
      <c r="O812" s="1"/>
      <c r="P812" s="1"/>
      <c r="Q812" s="1"/>
      <c r="R812" s="1"/>
      <c r="S812" s="1"/>
      <c r="T812" s="1"/>
      <c r="AA812" s="1"/>
      <c r="AB812" s="1"/>
      <c r="AC812" s="1"/>
      <c r="AD812" s="1"/>
      <c r="AE812" s="1"/>
      <c r="AF812" s="1"/>
    </row>
    <row r="813" spans="3:32" x14ac:dyDescent="0.2">
      <c r="C813" s="1"/>
      <c r="D813" s="1"/>
      <c r="E813" s="1"/>
      <c r="F813" s="1"/>
      <c r="G813" s="1"/>
      <c r="H813" s="1"/>
      <c r="O813" s="1"/>
      <c r="P813" s="1"/>
      <c r="Q813" s="1"/>
      <c r="R813" s="1"/>
      <c r="S813" s="1"/>
      <c r="T813" s="1"/>
      <c r="AA813" s="1"/>
      <c r="AB813" s="1"/>
      <c r="AC813" s="1"/>
      <c r="AD813" s="1"/>
      <c r="AE813" s="1"/>
      <c r="AF813" s="1"/>
    </row>
    <row r="814" spans="3:32" x14ac:dyDescent="0.2">
      <c r="C814" s="1"/>
      <c r="D814" s="1"/>
      <c r="E814" s="1"/>
      <c r="F814" s="1"/>
      <c r="G814" s="1"/>
      <c r="H814" s="1"/>
      <c r="O814" s="1"/>
      <c r="P814" s="1"/>
      <c r="Q814" s="1"/>
      <c r="R814" s="1"/>
      <c r="S814" s="1"/>
      <c r="T814" s="1"/>
      <c r="AA814" s="1"/>
      <c r="AB814" s="1"/>
      <c r="AC814" s="1"/>
      <c r="AD814" s="1"/>
      <c r="AE814" s="1"/>
      <c r="AF814" s="1"/>
    </row>
    <row r="815" spans="3:32" x14ac:dyDescent="0.2">
      <c r="C815" s="1"/>
      <c r="D815" s="1"/>
      <c r="E815" s="1"/>
      <c r="F815" s="1"/>
      <c r="G815" s="1"/>
      <c r="H815" s="1"/>
      <c r="O815" s="1"/>
      <c r="P815" s="1"/>
      <c r="Q815" s="1"/>
      <c r="R815" s="1"/>
      <c r="S815" s="1"/>
      <c r="T815" s="1"/>
      <c r="AA815" s="1"/>
      <c r="AB815" s="1"/>
      <c r="AC815" s="1"/>
      <c r="AD815" s="1"/>
      <c r="AE815" s="1"/>
      <c r="AF815" s="1"/>
    </row>
    <row r="816" spans="3:32" x14ac:dyDescent="0.2">
      <c r="C816" s="1"/>
      <c r="D816" s="1"/>
      <c r="E816" s="1"/>
      <c r="F816" s="1"/>
      <c r="G816" s="1"/>
      <c r="H816" s="1"/>
      <c r="O816" s="1"/>
      <c r="P816" s="1"/>
      <c r="Q816" s="1"/>
      <c r="R816" s="1"/>
      <c r="S816" s="1"/>
      <c r="T816" s="1"/>
      <c r="AA816" s="1"/>
      <c r="AB816" s="1"/>
      <c r="AC816" s="1"/>
      <c r="AD816" s="1"/>
      <c r="AE816" s="1"/>
      <c r="AF816" s="1"/>
    </row>
    <row r="817" spans="3:32" x14ac:dyDescent="0.2">
      <c r="C817" s="1"/>
      <c r="D817" s="1"/>
      <c r="E817" s="1"/>
      <c r="F817" s="1"/>
      <c r="G817" s="1"/>
      <c r="H817" s="1"/>
      <c r="O817" s="1"/>
      <c r="P817" s="1"/>
      <c r="Q817" s="1"/>
      <c r="R817" s="1"/>
      <c r="S817" s="1"/>
      <c r="T817" s="1"/>
      <c r="AA817" s="1"/>
      <c r="AB817" s="1"/>
      <c r="AC817" s="1"/>
      <c r="AD817" s="1"/>
      <c r="AE817" s="1"/>
      <c r="AF817" s="1"/>
    </row>
    <row r="818" spans="3:32" x14ac:dyDescent="0.2">
      <c r="C818" s="1"/>
      <c r="D818" s="1"/>
      <c r="E818" s="1"/>
      <c r="F818" s="1"/>
      <c r="G818" s="1"/>
      <c r="H818" s="1"/>
      <c r="O818" s="1"/>
      <c r="P818" s="1"/>
      <c r="Q818" s="1"/>
      <c r="R818" s="1"/>
      <c r="S818" s="1"/>
      <c r="T818" s="1"/>
      <c r="AA818" s="1"/>
      <c r="AB818" s="1"/>
      <c r="AC818" s="1"/>
      <c r="AD818" s="1"/>
      <c r="AE818" s="1"/>
      <c r="AF818" s="1"/>
    </row>
    <row r="819" spans="3:32" x14ac:dyDescent="0.2">
      <c r="C819" s="1"/>
      <c r="D819" s="1"/>
      <c r="E819" s="1"/>
      <c r="F819" s="1"/>
      <c r="G819" s="1"/>
      <c r="H819" s="1"/>
      <c r="O819" s="1"/>
      <c r="P819" s="1"/>
      <c r="Q819" s="1"/>
      <c r="R819" s="1"/>
      <c r="S819" s="1"/>
      <c r="T819" s="1"/>
      <c r="AA819" s="1"/>
      <c r="AB819" s="1"/>
      <c r="AC819" s="1"/>
      <c r="AD819" s="1"/>
      <c r="AE819" s="1"/>
      <c r="AF819" s="1"/>
    </row>
    <row r="820" spans="3:32" x14ac:dyDescent="0.2">
      <c r="C820" s="1"/>
      <c r="D820" s="1"/>
      <c r="E820" s="1"/>
      <c r="F820" s="1"/>
      <c r="G820" s="1"/>
      <c r="H820" s="1"/>
      <c r="O820" s="1"/>
      <c r="P820" s="1"/>
      <c r="Q820" s="1"/>
      <c r="R820" s="1"/>
      <c r="S820" s="1"/>
      <c r="T820" s="1"/>
      <c r="AA820" s="1"/>
      <c r="AB820" s="1"/>
      <c r="AC820" s="1"/>
      <c r="AD820" s="1"/>
      <c r="AE820" s="1"/>
      <c r="AF820" s="1"/>
    </row>
    <row r="821" spans="3:32" x14ac:dyDescent="0.2">
      <c r="C821" s="1"/>
      <c r="D821" s="1"/>
      <c r="E821" s="1"/>
      <c r="F821" s="1"/>
      <c r="G821" s="1"/>
      <c r="H821" s="1"/>
      <c r="O821" s="1"/>
      <c r="P821" s="1"/>
      <c r="Q821" s="1"/>
      <c r="R821" s="1"/>
      <c r="S821" s="1"/>
      <c r="T821" s="1"/>
      <c r="AA821" s="1"/>
      <c r="AB821" s="1"/>
      <c r="AC821" s="1"/>
      <c r="AD821" s="1"/>
      <c r="AE821" s="1"/>
      <c r="AF821" s="1"/>
    </row>
    <row r="822" spans="3:32" x14ac:dyDescent="0.2">
      <c r="C822" s="1"/>
      <c r="D822" s="1"/>
      <c r="E822" s="1"/>
      <c r="F822" s="1"/>
      <c r="G822" s="1"/>
      <c r="H822" s="1"/>
      <c r="O822" s="1"/>
      <c r="P822" s="1"/>
      <c r="Q822" s="1"/>
      <c r="R822" s="1"/>
      <c r="S822" s="1"/>
      <c r="T822" s="1"/>
      <c r="AA822" s="1"/>
      <c r="AB822" s="1"/>
      <c r="AC822" s="1"/>
      <c r="AD822" s="1"/>
      <c r="AE822" s="1"/>
      <c r="AF822" s="1"/>
    </row>
    <row r="823" spans="3:32" x14ac:dyDescent="0.2">
      <c r="C823" s="1"/>
      <c r="D823" s="1"/>
      <c r="E823" s="1"/>
      <c r="F823" s="1"/>
      <c r="G823" s="1"/>
      <c r="H823" s="1"/>
      <c r="O823" s="1"/>
      <c r="P823" s="1"/>
      <c r="Q823" s="1"/>
      <c r="R823" s="1"/>
      <c r="S823" s="1"/>
      <c r="T823" s="1"/>
      <c r="AA823" s="1"/>
      <c r="AB823" s="1"/>
      <c r="AC823" s="1"/>
      <c r="AD823" s="1"/>
      <c r="AE823" s="1"/>
      <c r="AF823" s="1"/>
    </row>
    <row r="824" spans="3:32" x14ac:dyDescent="0.2">
      <c r="C824" s="1"/>
      <c r="D824" s="1"/>
      <c r="E824" s="1"/>
      <c r="F824" s="1"/>
      <c r="G824" s="1"/>
      <c r="H824" s="1"/>
      <c r="O824" s="1"/>
      <c r="P824" s="1"/>
      <c r="Q824" s="1"/>
      <c r="R824" s="1"/>
      <c r="S824" s="1"/>
      <c r="T824" s="1"/>
      <c r="AA824" s="1"/>
      <c r="AB824" s="1"/>
      <c r="AC824" s="1"/>
      <c r="AD824" s="1"/>
      <c r="AE824" s="1"/>
      <c r="AF824" s="1"/>
    </row>
    <row r="825" spans="3:32" x14ac:dyDescent="0.2">
      <c r="C825" s="1"/>
      <c r="D825" s="1"/>
      <c r="E825" s="1"/>
      <c r="F825" s="1"/>
      <c r="G825" s="1"/>
      <c r="H825" s="1"/>
      <c r="O825" s="1"/>
      <c r="P825" s="1"/>
      <c r="Q825" s="1"/>
      <c r="R825" s="1"/>
      <c r="S825" s="1"/>
      <c r="T825" s="1"/>
      <c r="AA825" s="1"/>
      <c r="AB825" s="1"/>
      <c r="AC825" s="1"/>
      <c r="AD825" s="1"/>
      <c r="AE825" s="1"/>
      <c r="AF825" s="1"/>
    </row>
    <row r="826" spans="3:32" x14ac:dyDescent="0.2">
      <c r="C826" s="1"/>
      <c r="D826" s="1"/>
      <c r="E826" s="1"/>
      <c r="F826" s="1"/>
      <c r="G826" s="1"/>
      <c r="H826" s="1"/>
      <c r="O826" s="1"/>
      <c r="P826" s="1"/>
      <c r="Q826" s="1"/>
      <c r="R826" s="1"/>
      <c r="S826" s="1"/>
      <c r="T826" s="1"/>
      <c r="AA826" s="1"/>
      <c r="AB826" s="1"/>
      <c r="AC826" s="1"/>
      <c r="AD826" s="1"/>
      <c r="AE826" s="1"/>
      <c r="AF826" s="1"/>
    </row>
    <row r="827" spans="3:32" x14ac:dyDescent="0.2">
      <c r="C827" s="1"/>
      <c r="D827" s="1"/>
      <c r="E827" s="1"/>
      <c r="F827" s="1"/>
      <c r="G827" s="1"/>
      <c r="H827" s="1"/>
      <c r="O827" s="1"/>
      <c r="P827" s="1"/>
      <c r="Q827" s="1"/>
      <c r="R827" s="1"/>
      <c r="S827" s="1"/>
      <c r="T827" s="1"/>
      <c r="AA827" s="1"/>
      <c r="AB827" s="1"/>
      <c r="AC827" s="1"/>
      <c r="AD827" s="1"/>
      <c r="AE827" s="1"/>
      <c r="AF827" s="1"/>
    </row>
    <row r="828" spans="3:32" x14ac:dyDescent="0.2">
      <c r="C828" s="1"/>
      <c r="D828" s="1"/>
      <c r="E828" s="1"/>
      <c r="F828" s="1"/>
      <c r="G828" s="1"/>
      <c r="H828" s="1"/>
      <c r="O828" s="1"/>
      <c r="P828" s="1"/>
      <c r="Q828" s="1"/>
      <c r="R828" s="1"/>
      <c r="S828" s="1"/>
      <c r="T828" s="1"/>
      <c r="AA828" s="1"/>
      <c r="AB828" s="1"/>
      <c r="AC828" s="1"/>
      <c r="AD828" s="1"/>
      <c r="AE828" s="1"/>
      <c r="AF828" s="1"/>
    </row>
    <row r="829" spans="3:32" x14ac:dyDescent="0.2">
      <c r="C829" s="1"/>
      <c r="D829" s="1"/>
      <c r="E829" s="1"/>
      <c r="F829" s="1"/>
      <c r="G829" s="1"/>
      <c r="H829" s="1"/>
      <c r="O829" s="1"/>
      <c r="P829" s="1"/>
      <c r="Q829" s="1"/>
      <c r="R829" s="1"/>
      <c r="S829" s="1"/>
      <c r="T829" s="1"/>
      <c r="AA829" s="1"/>
      <c r="AB829" s="1"/>
      <c r="AC829" s="1"/>
      <c r="AD829" s="1"/>
      <c r="AE829" s="1"/>
      <c r="AF829" s="1"/>
    </row>
    <row r="830" spans="3:32" x14ac:dyDescent="0.2">
      <c r="C830" s="1"/>
      <c r="D830" s="1"/>
      <c r="E830" s="1"/>
      <c r="F830" s="1"/>
      <c r="G830" s="1"/>
      <c r="H830" s="1"/>
      <c r="O830" s="1"/>
      <c r="P830" s="1"/>
      <c r="Q830" s="1"/>
      <c r="R830" s="1"/>
      <c r="S830" s="1"/>
      <c r="T830" s="1"/>
      <c r="AA830" s="1"/>
      <c r="AB830" s="1"/>
      <c r="AC830" s="1"/>
      <c r="AD830" s="1"/>
      <c r="AE830" s="1"/>
      <c r="AF830" s="1"/>
    </row>
    <row r="831" spans="3:32" x14ac:dyDescent="0.2">
      <c r="C831" s="1"/>
      <c r="D831" s="1"/>
      <c r="E831" s="1"/>
      <c r="F831" s="1"/>
      <c r="G831" s="1"/>
      <c r="H831" s="1"/>
      <c r="O831" s="1"/>
      <c r="P831" s="1"/>
      <c r="Q831" s="1"/>
      <c r="R831" s="1"/>
      <c r="S831" s="1"/>
      <c r="T831" s="1"/>
      <c r="AA831" s="1"/>
      <c r="AB831" s="1"/>
      <c r="AC831" s="1"/>
      <c r="AD831" s="1"/>
      <c r="AE831" s="1"/>
      <c r="AF831" s="1"/>
    </row>
    <row r="832" spans="3:32" x14ac:dyDescent="0.2">
      <c r="C832" s="1"/>
      <c r="D832" s="1"/>
      <c r="E832" s="1"/>
      <c r="F832" s="1"/>
      <c r="G832" s="1"/>
      <c r="H832" s="1"/>
      <c r="O832" s="1"/>
      <c r="P832" s="1"/>
      <c r="Q832" s="1"/>
      <c r="R832" s="1"/>
      <c r="S832" s="1"/>
      <c r="T832" s="1"/>
      <c r="AA832" s="1"/>
      <c r="AB832" s="1"/>
      <c r="AC832" s="1"/>
      <c r="AD832" s="1"/>
      <c r="AE832" s="1"/>
      <c r="AF832" s="1"/>
    </row>
    <row r="833" spans="3:32" x14ac:dyDescent="0.2">
      <c r="C833" s="1"/>
      <c r="D833" s="1"/>
      <c r="E833" s="1"/>
      <c r="F833" s="1"/>
      <c r="G833" s="1"/>
      <c r="H833" s="1"/>
      <c r="O833" s="1"/>
      <c r="P833" s="1"/>
      <c r="Q833" s="1"/>
      <c r="R833" s="1"/>
      <c r="S833" s="1"/>
      <c r="T833" s="1"/>
      <c r="AA833" s="1"/>
      <c r="AB833" s="1"/>
      <c r="AC833" s="1"/>
      <c r="AD833" s="1"/>
      <c r="AE833" s="1"/>
      <c r="AF833" s="1"/>
    </row>
    <row r="834" spans="3:32" x14ac:dyDescent="0.2">
      <c r="C834" s="1"/>
      <c r="D834" s="1"/>
      <c r="E834" s="1"/>
      <c r="F834" s="1"/>
      <c r="G834" s="1"/>
      <c r="H834" s="1"/>
      <c r="O834" s="1"/>
      <c r="P834" s="1"/>
      <c r="Q834" s="1"/>
      <c r="R834" s="1"/>
      <c r="S834" s="1"/>
      <c r="T834" s="1"/>
      <c r="AA834" s="1"/>
      <c r="AB834" s="1"/>
      <c r="AC834" s="1"/>
      <c r="AD834" s="1"/>
      <c r="AE834" s="1"/>
      <c r="AF834" s="1"/>
    </row>
    <row r="835" spans="3:32" x14ac:dyDescent="0.2">
      <c r="C835" s="1"/>
      <c r="D835" s="1"/>
      <c r="E835" s="1"/>
      <c r="F835" s="1"/>
      <c r="G835" s="1"/>
      <c r="H835" s="1"/>
      <c r="O835" s="1"/>
      <c r="P835" s="1"/>
      <c r="Q835" s="1"/>
      <c r="R835" s="1"/>
      <c r="S835" s="1"/>
      <c r="T835" s="1"/>
      <c r="AA835" s="1"/>
      <c r="AB835" s="1"/>
      <c r="AC835" s="1"/>
      <c r="AD835" s="1"/>
      <c r="AE835" s="1"/>
      <c r="AF835" s="1"/>
    </row>
    <row r="836" spans="3:32" x14ac:dyDescent="0.2">
      <c r="C836" s="1"/>
      <c r="D836" s="1"/>
      <c r="E836" s="1"/>
      <c r="F836" s="1"/>
      <c r="G836" s="1"/>
      <c r="H836" s="1"/>
      <c r="O836" s="1"/>
      <c r="P836" s="1"/>
      <c r="Q836" s="1"/>
      <c r="R836" s="1"/>
      <c r="S836" s="1"/>
      <c r="T836" s="1"/>
      <c r="AA836" s="1"/>
      <c r="AB836" s="1"/>
      <c r="AC836" s="1"/>
      <c r="AD836" s="1"/>
      <c r="AE836" s="1"/>
      <c r="AF836" s="1"/>
    </row>
    <row r="837" spans="3:32" x14ac:dyDescent="0.2">
      <c r="C837" s="1"/>
      <c r="D837" s="1"/>
      <c r="E837" s="1"/>
      <c r="F837" s="1"/>
      <c r="G837" s="1"/>
      <c r="H837" s="1"/>
      <c r="O837" s="1"/>
      <c r="P837" s="1"/>
      <c r="Q837" s="1"/>
      <c r="R837" s="1"/>
      <c r="S837" s="1"/>
      <c r="T837" s="1"/>
      <c r="AA837" s="1"/>
      <c r="AB837" s="1"/>
      <c r="AC837" s="1"/>
      <c r="AD837" s="1"/>
      <c r="AE837" s="1"/>
      <c r="AF837" s="1"/>
    </row>
    <row r="838" spans="3:32" x14ac:dyDescent="0.2">
      <c r="C838" s="1"/>
      <c r="D838" s="1"/>
      <c r="E838" s="1"/>
      <c r="F838" s="1"/>
      <c r="G838" s="1"/>
      <c r="H838" s="1"/>
      <c r="O838" s="1"/>
      <c r="P838" s="1"/>
      <c r="Q838" s="1"/>
      <c r="R838" s="1"/>
      <c r="S838" s="1"/>
      <c r="T838" s="1"/>
      <c r="AA838" s="1"/>
      <c r="AB838" s="1"/>
      <c r="AC838" s="1"/>
      <c r="AD838" s="1"/>
      <c r="AE838" s="1"/>
      <c r="AF838" s="1"/>
    </row>
    <row r="839" spans="3:32" x14ac:dyDescent="0.2">
      <c r="C839" s="1"/>
      <c r="D839" s="1"/>
      <c r="E839" s="1"/>
      <c r="F839" s="1"/>
      <c r="G839" s="1"/>
      <c r="H839" s="1"/>
      <c r="O839" s="1"/>
      <c r="P839" s="1"/>
      <c r="Q839" s="1"/>
      <c r="R839" s="1"/>
      <c r="S839" s="1"/>
      <c r="T839" s="1"/>
      <c r="AA839" s="1"/>
      <c r="AB839" s="1"/>
      <c r="AC839" s="1"/>
      <c r="AD839" s="1"/>
      <c r="AE839" s="1"/>
      <c r="AF839" s="1"/>
    </row>
    <row r="840" spans="3:32" x14ac:dyDescent="0.2">
      <c r="C840" s="1"/>
      <c r="D840" s="1"/>
      <c r="E840" s="1"/>
      <c r="F840" s="1"/>
      <c r="G840" s="1"/>
      <c r="H840" s="1"/>
      <c r="O840" s="1"/>
      <c r="P840" s="1"/>
      <c r="Q840" s="1"/>
      <c r="R840" s="1"/>
      <c r="S840" s="1"/>
      <c r="T840" s="1"/>
      <c r="AA840" s="1"/>
      <c r="AB840" s="1"/>
      <c r="AC840" s="1"/>
      <c r="AD840" s="1"/>
      <c r="AE840" s="1"/>
      <c r="AF840" s="1"/>
    </row>
    <row r="841" spans="3:32" x14ac:dyDescent="0.2">
      <c r="C841" s="1"/>
      <c r="D841" s="1"/>
      <c r="E841" s="1"/>
      <c r="F841" s="1"/>
      <c r="G841" s="1"/>
      <c r="H841" s="1"/>
      <c r="O841" s="1"/>
      <c r="P841" s="1"/>
      <c r="Q841" s="1"/>
      <c r="R841" s="1"/>
      <c r="S841" s="1"/>
      <c r="T841" s="1"/>
      <c r="AA841" s="1"/>
      <c r="AB841" s="1"/>
      <c r="AC841" s="1"/>
      <c r="AD841" s="1"/>
      <c r="AE841" s="1"/>
      <c r="AF841" s="1"/>
    </row>
    <row r="842" spans="3:32" x14ac:dyDescent="0.2">
      <c r="C842" s="1"/>
      <c r="D842" s="1"/>
      <c r="E842" s="1"/>
      <c r="F842" s="1"/>
      <c r="G842" s="1"/>
      <c r="H842" s="1"/>
      <c r="O842" s="1"/>
      <c r="P842" s="1"/>
      <c r="Q842" s="1"/>
      <c r="R842" s="1"/>
      <c r="S842" s="1"/>
      <c r="T842" s="1"/>
      <c r="AA842" s="1"/>
      <c r="AB842" s="1"/>
      <c r="AC842" s="1"/>
      <c r="AD842" s="1"/>
      <c r="AE842" s="1"/>
      <c r="AF842" s="1"/>
    </row>
    <row r="843" spans="3:32" x14ac:dyDescent="0.2">
      <c r="C843" s="1"/>
      <c r="D843" s="1"/>
      <c r="E843" s="1"/>
      <c r="F843" s="1"/>
      <c r="G843" s="1"/>
      <c r="H843" s="1"/>
      <c r="O843" s="1"/>
      <c r="P843" s="1"/>
      <c r="Q843" s="1"/>
      <c r="R843" s="1"/>
      <c r="S843" s="1"/>
      <c r="T843" s="1"/>
      <c r="AA843" s="1"/>
      <c r="AB843" s="1"/>
      <c r="AC843" s="1"/>
      <c r="AD843" s="1"/>
      <c r="AE843" s="1"/>
      <c r="AF843" s="1"/>
    </row>
    <row r="844" spans="3:32" x14ac:dyDescent="0.2">
      <c r="C844" s="1"/>
      <c r="D844" s="1"/>
      <c r="E844" s="1"/>
      <c r="F844" s="1"/>
      <c r="G844" s="1"/>
      <c r="H844" s="1"/>
      <c r="O844" s="1"/>
      <c r="P844" s="1"/>
      <c r="Q844" s="1"/>
      <c r="R844" s="1"/>
      <c r="S844" s="1"/>
      <c r="T844" s="1"/>
      <c r="AA844" s="1"/>
      <c r="AB844" s="1"/>
      <c r="AC844" s="1"/>
      <c r="AD844" s="1"/>
      <c r="AE844" s="1"/>
      <c r="AF844" s="1"/>
    </row>
    <row r="845" spans="3:32" x14ac:dyDescent="0.2">
      <c r="C845" s="1"/>
      <c r="D845" s="1"/>
      <c r="E845" s="1"/>
      <c r="F845" s="1"/>
      <c r="G845" s="1"/>
      <c r="H845" s="1"/>
      <c r="O845" s="1"/>
      <c r="P845" s="1"/>
      <c r="Q845" s="1"/>
      <c r="R845" s="1"/>
      <c r="S845" s="1"/>
      <c r="T845" s="1"/>
      <c r="AA845" s="1"/>
      <c r="AB845" s="1"/>
      <c r="AC845" s="1"/>
      <c r="AD845" s="1"/>
      <c r="AE845" s="1"/>
      <c r="AF845" s="1"/>
    </row>
    <row r="846" spans="3:32" x14ac:dyDescent="0.2">
      <c r="C846" s="1"/>
      <c r="D846" s="1"/>
      <c r="E846" s="1"/>
      <c r="F846" s="1"/>
      <c r="G846" s="1"/>
      <c r="H846" s="1"/>
      <c r="O846" s="1"/>
      <c r="P846" s="1"/>
      <c r="Q846" s="1"/>
      <c r="R846" s="1"/>
      <c r="S846" s="1"/>
      <c r="T846" s="1"/>
      <c r="AA846" s="1"/>
      <c r="AB846" s="1"/>
      <c r="AC846" s="1"/>
      <c r="AD846" s="1"/>
      <c r="AE846" s="1"/>
      <c r="AF846" s="1"/>
    </row>
    <row r="847" spans="3:32" x14ac:dyDescent="0.2">
      <c r="C847" s="1"/>
      <c r="D847" s="1"/>
      <c r="E847" s="1"/>
      <c r="F847" s="1"/>
      <c r="G847" s="1"/>
      <c r="H847" s="1"/>
      <c r="O847" s="1"/>
      <c r="P847" s="1"/>
      <c r="Q847" s="1"/>
      <c r="R847" s="1"/>
      <c r="S847" s="1"/>
      <c r="T847" s="1"/>
      <c r="AA847" s="1"/>
      <c r="AB847" s="1"/>
      <c r="AC847" s="1"/>
      <c r="AD847" s="1"/>
      <c r="AE847" s="1"/>
      <c r="AF847" s="1"/>
    </row>
    <row r="848" spans="3:32" x14ac:dyDescent="0.2">
      <c r="C848" s="1"/>
      <c r="D848" s="1"/>
      <c r="E848" s="1"/>
      <c r="F848" s="1"/>
      <c r="G848" s="1"/>
      <c r="H848" s="1"/>
      <c r="O848" s="1"/>
      <c r="P848" s="1"/>
      <c r="Q848" s="1"/>
      <c r="R848" s="1"/>
      <c r="S848" s="1"/>
      <c r="T848" s="1"/>
      <c r="AA848" s="1"/>
      <c r="AB848" s="1"/>
      <c r="AC848" s="1"/>
      <c r="AD848" s="1"/>
      <c r="AE848" s="1"/>
      <c r="AF848" s="1"/>
    </row>
    <row r="849" spans="3:32" x14ac:dyDescent="0.2">
      <c r="C849" s="1"/>
      <c r="D849" s="1"/>
      <c r="E849" s="1"/>
      <c r="F849" s="1"/>
      <c r="G849" s="1"/>
      <c r="H849" s="1"/>
      <c r="O849" s="1"/>
      <c r="P849" s="1"/>
      <c r="Q849" s="1"/>
      <c r="R849" s="1"/>
      <c r="S849" s="1"/>
      <c r="T849" s="1"/>
      <c r="AA849" s="1"/>
      <c r="AB849" s="1"/>
      <c r="AC849" s="1"/>
      <c r="AD849" s="1"/>
      <c r="AE849" s="1"/>
      <c r="AF849" s="1"/>
    </row>
    <row r="850" spans="3:32" x14ac:dyDescent="0.2">
      <c r="C850" s="1"/>
      <c r="D850" s="1"/>
      <c r="E850" s="1"/>
      <c r="F850" s="1"/>
      <c r="G850" s="1"/>
      <c r="H850" s="1"/>
      <c r="O850" s="1"/>
      <c r="P850" s="1"/>
      <c r="Q850" s="1"/>
      <c r="R850" s="1"/>
      <c r="S850" s="1"/>
      <c r="T850" s="1"/>
      <c r="AA850" s="1"/>
      <c r="AB850" s="1"/>
      <c r="AC850" s="1"/>
      <c r="AD850" s="1"/>
      <c r="AE850" s="1"/>
      <c r="AF850" s="1"/>
    </row>
    <row r="851" spans="3:32" x14ac:dyDescent="0.2">
      <c r="C851" s="1"/>
      <c r="D851" s="1"/>
      <c r="E851" s="1"/>
      <c r="F851" s="1"/>
      <c r="G851" s="1"/>
      <c r="H851" s="1"/>
      <c r="O851" s="1"/>
      <c r="P851" s="1"/>
      <c r="Q851" s="1"/>
      <c r="R851" s="1"/>
      <c r="S851" s="1"/>
      <c r="T851" s="1"/>
      <c r="AA851" s="1"/>
      <c r="AB851" s="1"/>
      <c r="AC851" s="1"/>
      <c r="AD851" s="1"/>
      <c r="AE851" s="1"/>
      <c r="AF851" s="1"/>
    </row>
    <row r="852" spans="3:32" x14ac:dyDescent="0.2">
      <c r="C852" s="1"/>
      <c r="D852" s="1"/>
      <c r="E852" s="1"/>
      <c r="F852" s="1"/>
      <c r="G852" s="1"/>
      <c r="H852" s="1"/>
      <c r="O852" s="1"/>
      <c r="P852" s="1"/>
      <c r="Q852" s="1"/>
      <c r="R852" s="1"/>
      <c r="S852" s="1"/>
      <c r="T852" s="1"/>
      <c r="AA852" s="1"/>
      <c r="AB852" s="1"/>
      <c r="AC852" s="1"/>
      <c r="AD852" s="1"/>
      <c r="AE852" s="1"/>
      <c r="AF852" s="1"/>
    </row>
    <row r="853" spans="3:32" x14ac:dyDescent="0.2">
      <c r="C853" s="1"/>
      <c r="D853" s="1"/>
      <c r="E853" s="1"/>
      <c r="F853" s="1"/>
      <c r="G853" s="1"/>
      <c r="H853" s="1"/>
      <c r="O853" s="1"/>
      <c r="P853" s="1"/>
      <c r="Q853" s="1"/>
      <c r="R853" s="1"/>
      <c r="S853" s="1"/>
      <c r="T853" s="1"/>
      <c r="AA853" s="1"/>
      <c r="AB853" s="1"/>
      <c r="AC853" s="1"/>
      <c r="AD853" s="1"/>
      <c r="AE853" s="1"/>
      <c r="AF853" s="1"/>
    </row>
    <row r="854" spans="3:32" x14ac:dyDescent="0.2">
      <c r="C854" s="1"/>
      <c r="D854" s="1"/>
      <c r="E854" s="1"/>
      <c r="F854" s="1"/>
      <c r="G854" s="1"/>
      <c r="H854" s="1"/>
      <c r="O854" s="1"/>
      <c r="P854" s="1"/>
      <c r="Q854" s="1"/>
      <c r="R854" s="1"/>
      <c r="S854" s="1"/>
      <c r="T854" s="1"/>
      <c r="AA854" s="1"/>
      <c r="AB854" s="1"/>
      <c r="AC854" s="1"/>
      <c r="AD854" s="1"/>
      <c r="AE854" s="1"/>
      <c r="AF854" s="1"/>
    </row>
    <row r="855" spans="3:32" x14ac:dyDescent="0.2">
      <c r="C855" s="1"/>
      <c r="D855" s="1"/>
      <c r="E855" s="1"/>
      <c r="F855" s="1"/>
      <c r="G855" s="1"/>
      <c r="H855" s="1"/>
      <c r="O855" s="1"/>
      <c r="P855" s="1"/>
      <c r="Q855" s="1"/>
      <c r="R855" s="1"/>
      <c r="S855" s="1"/>
      <c r="T855" s="1"/>
      <c r="AA855" s="1"/>
      <c r="AB855" s="1"/>
      <c r="AC855" s="1"/>
      <c r="AD855" s="1"/>
      <c r="AE855" s="1"/>
      <c r="AF855" s="1"/>
    </row>
    <row r="856" spans="3:32" x14ac:dyDescent="0.2">
      <c r="C856" s="1"/>
      <c r="D856" s="1"/>
      <c r="E856" s="1"/>
      <c r="F856" s="1"/>
      <c r="G856" s="1"/>
      <c r="H856" s="1"/>
      <c r="O856" s="1"/>
      <c r="P856" s="1"/>
      <c r="Q856" s="1"/>
      <c r="R856" s="1"/>
      <c r="S856" s="1"/>
      <c r="T856" s="1"/>
      <c r="AA856" s="1"/>
      <c r="AB856" s="1"/>
      <c r="AC856" s="1"/>
      <c r="AD856" s="1"/>
      <c r="AE856" s="1"/>
      <c r="AF856" s="1"/>
    </row>
    <row r="857" spans="3:32" x14ac:dyDescent="0.2">
      <c r="C857" s="1"/>
      <c r="D857" s="1"/>
      <c r="E857" s="1"/>
      <c r="F857" s="1"/>
      <c r="G857" s="1"/>
      <c r="H857" s="1"/>
      <c r="O857" s="1"/>
      <c r="P857" s="1"/>
      <c r="Q857" s="1"/>
      <c r="R857" s="1"/>
      <c r="S857" s="1"/>
      <c r="T857" s="1"/>
      <c r="AA857" s="1"/>
      <c r="AB857" s="1"/>
      <c r="AC857" s="1"/>
      <c r="AD857" s="1"/>
      <c r="AE857" s="1"/>
      <c r="AF857" s="1"/>
    </row>
    <row r="858" spans="3:32" x14ac:dyDescent="0.2">
      <c r="C858" s="1"/>
      <c r="D858" s="1"/>
      <c r="E858" s="1"/>
      <c r="F858" s="1"/>
      <c r="G858" s="1"/>
      <c r="H858" s="1"/>
      <c r="O858" s="1"/>
      <c r="P858" s="1"/>
      <c r="Q858" s="1"/>
      <c r="R858" s="1"/>
      <c r="S858" s="1"/>
      <c r="T858" s="1"/>
      <c r="AA858" s="1"/>
      <c r="AB858" s="1"/>
      <c r="AC858" s="1"/>
      <c r="AD858" s="1"/>
      <c r="AE858" s="1"/>
      <c r="AF858" s="1"/>
    </row>
    <row r="859" spans="3:32" x14ac:dyDescent="0.2">
      <c r="C859" s="1"/>
      <c r="D859" s="1"/>
      <c r="E859" s="1"/>
      <c r="F859" s="1"/>
      <c r="G859" s="1"/>
      <c r="H859" s="1"/>
      <c r="O859" s="1"/>
      <c r="P859" s="1"/>
      <c r="Q859" s="1"/>
      <c r="R859" s="1"/>
      <c r="S859" s="1"/>
      <c r="T859" s="1"/>
      <c r="AA859" s="1"/>
      <c r="AB859" s="1"/>
      <c r="AC859" s="1"/>
      <c r="AD859" s="1"/>
      <c r="AE859" s="1"/>
      <c r="AF859" s="1"/>
    </row>
    <row r="860" spans="3:32" x14ac:dyDescent="0.2">
      <c r="C860" s="1"/>
      <c r="D860" s="1"/>
      <c r="E860" s="1"/>
      <c r="F860" s="1"/>
      <c r="G860" s="1"/>
      <c r="H860" s="1"/>
      <c r="O860" s="1"/>
      <c r="P860" s="1"/>
      <c r="Q860" s="1"/>
      <c r="R860" s="1"/>
      <c r="S860" s="1"/>
      <c r="T860" s="1"/>
      <c r="AA860" s="1"/>
      <c r="AB860" s="1"/>
      <c r="AC860" s="1"/>
      <c r="AD860" s="1"/>
      <c r="AE860" s="1"/>
      <c r="AF860" s="1"/>
    </row>
    <row r="861" spans="3:32" x14ac:dyDescent="0.2">
      <c r="C861" s="1"/>
      <c r="D861" s="1"/>
      <c r="E861" s="1"/>
      <c r="F861" s="1"/>
      <c r="G861" s="1"/>
      <c r="H861" s="1"/>
      <c r="O861" s="1"/>
      <c r="P861" s="1"/>
      <c r="Q861" s="1"/>
      <c r="R861" s="1"/>
      <c r="S861" s="1"/>
      <c r="T861" s="1"/>
      <c r="AA861" s="1"/>
      <c r="AB861" s="1"/>
      <c r="AC861" s="1"/>
      <c r="AD861" s="1"/>
      <c r="AE861" s="1"/>
      <c r="AF861" s="1"/>
    </row>
    <row r="862" spans="3:32" x14ac:dyDescent="0.2">
      <c r="C862" s="1"/>
      <c r="D862" s="1"/>
      <c r="E862" s="1"/>
      <c r="F862" s="1"/>
      <c r="G862" s="1"/>
      <c r="H862" s="1"/>
      <c r="O862" s="1"/>
      <c r="P862" s="1"/>
      <c r="Q862" s="1"/>
      <c r="R862" s="1"/>
      <c r="S862" s="1"/>
      <c r="T862" s="1"/>
      <c r="AA862" s="1"/>
      <c r="AB862" s="1"/>
      <c r="AC862" s="1"/>
      <c r="AD862" s="1"/>
      <c r="AE862" s="1"/>
      <c r="AF862" s="1"/>
    </row>
    <row r="863" spans="3:32" x14ac:dyDescent="0.2">
      <c r="C863" s="1"/>
      <c r="D863" s="1"/>
      <c r="E863" s="1"/>
      <c r="F863" s="1"/>
      <c r="G863" s="1"/>
      <c r="H863" s="1"/>
      <c r="O863" s="1"/>
      <c r="P863" s="1"/>
      <c r="Q863" s="1"/>
      <c r="R863" s="1"/>
      <c r="S863" s="1"/>
      <c r="T863" s="1"/>
      <c r="AA863" s="1"/>
      <c r="AB863" s="1"/>
      <c r="AC863" s="1"/>
      <c r="AD863" s="1"/>
      <c r="AE863" s="1"/>
      <c r="AF863" s="1"/>
    </row>
    <row r="864" spans="3:32" x14ac:dyDescent="0.2">
      <c r="C864" s="1"/>
      <c r="D864" s="1"/>
      <c r="E864" s="1"/>
      <c r="F864" s="1"/>
      <c r="G864" s="1"/>
      <c r="H864" s="1"/>
      <c r="O864" s="1"/>
      <c r="P864" s="1"/>
      <c r="Q864" s="1"/>
      <c r="R864" s="1"/>
      <c r="S864" s="1"/>
      <c r="T864" s="1"/>
      <c r="AA864" s="1"/>
      <c r="AB864" s="1"/>
      <c r="AC864" s="1"/>
      <c r="AD864" s="1"/>
      <c r="AE864" s="1"/>
      <c r="AF864" s="1"/>
    </row>
    <row r="865" spans="3:32" x14ac:dyDescent="0.2">
      <c r="C865" s="1"/>
      <c r="D865" s="1"/>
      <c r="E865" s="1"/>
      <c r="F865" s="1"/>
      <c r="G865" s="1"/>
      <c r="H865" s="1"/>
      <c r="O865" s="1"/>
      <c r="P865" s="1"/>
      <c r="Q865" s="1"/>
      <c r="R865" s="1"/>
      <c r="S865" s="1"/>
      <c r="T865" s="1"/>
      <c r="AA865" s="1"/>
      <c r="AB865" s="1"/>
      <c r="AC865" s="1"/>
      <c r="AD865" s="1"/>
      <c r="AE865" s="1"/>
      <c r="AF865" s="1"/>
    </row>
    <row r="866" spans="3:32" x14ac:dyDescent="0.2">
      <c r="C866" s="1"/>
      <c r="D866" s="1"/>
      <c r="E866" s="1"/>
      <c r="F866" s="1"/>
      <c r="G866" s="1"/>
      <c r="H866" s="1"/>
      <c r="O866" s="1"/>
      <c r="P866" s="1"/>
      <c r="Q866" s="1"/>
      <c r="R866" s="1"/>
      <c r="S866" s="1"/>
      <c r="T866" s="1"/>
      <c r="AA866" s="1"/>
      <c r="AB866" s="1"/>
      <c r="AC866" s="1"/>
      <c r="AD866" s="1"/>
      <c r="AE866" s="1"/>
      <c r="AF866" s="1"/>
    </row>
    <row r="867" spans="3:32" x14ac:dyDescent="0.2">
      <c r="C867" s="1"/>
      <c r="D867" s="1"/>
      <c r="E867" s="1"/>
      <c r="F867" s="1"/>
      <c r="G867" s="1"/>
      <c r="H867" s="1"/>
      <c r="O867" s="1"/>
      <c r="P867" s="1"/>
      <c r="Q867" s="1"/>
      <c r="R867" s="1"/>
      <c r="S867" s="1"/>
      <c r="T867" s="1"/>
      <c r="AA867" s="1"/>
      <c r="AB867" s="1"/>
      <c r="AC867" s="1"/>
      <c r="AD867" s="1"/>
      <c r="AE867" s="1"/>
      <c r="AF867" s="1"/>
    </row>
    <row r="868" spans="3:32" x14ac:dyDescent="0.2">
      <c r="C868" s="1"/>
      <c r="D868" s="1"/>
      <c r="E868" s="1"/>
      <c r="F868" s="1"/>
      <c r="G868" s="1"/>
      <c r="H868" s="1"/>
      <c r="O868" s="1"/>
      <c r="P868" s="1"/>
      <c r="Q868" s="1"/>
      <c r="R868" s="1"/>
      <c r="S868" s="1"/>
      <c r="T868" s="1"/>
      <c r="AA868" s="1"/>
      <c r="AB868" s="1"/>
      <c r="AC868" s="1"/>
      <c r="AD868" s="1"/>
      <c r="AE868" s="1"/>
      <c r="AF868" s="1"/>
    </row>
  </sheetData>
  <mergeCells count="113">
    <mergeCell ref="A422:A424"/>
    <mergeCell ref="B434:AL434"/>
    <mergeCell ref="A405:A407"/>
    <mergeCell ref="B421:AL421"/>
    <mergeCell ref="B416:AL416"/>
    <mergeCell ref="A331:A333"/>
    <mergeCell ref="A334:A336"/>
    <mergeCell ref="B348:AL348"/>
    <mergeCell ref="A352:A354"/>
    <mergeCell ref="B367:AL367"/>
    <mergeCell ref="A349:A351"/>
    <mergeCell ref="A385:A387"/>
    <mergeCell ref="A388:A390"/>
    <mergeCell ref="B404:AL404"/>
    <mergeCell ref="A368:A370"/>
    <mergeCell ref="A374:A376"/>
    <mergeCell ref="B384:AL384"/>
    <mergeCell ref="B249:AL249"/>
    <mergeCell ref="A281:A283"/>
    <mergeCell ref="A284:A286"/>
    <mergeCell ref="A287:A289"/>
    <mergeCell ref="B258:AL258"/>
    <mergeCell ref="B330:AL330"/>
    <mergeCell ref="B201:AL201"/>
    <mergeCell ref="C166:E166"/>
    <mergeCell ref="B291:AL291"/>
    <mergeCell ref="B268:AL268"/>
    <mergeCell ref="A269:A272"/>
    <mergeCell ref="B280:AL280"/>
    <mergeCell ref="A197:A199"/>
    <mergeCell ref="A236:A238"/>
    <mergeCell ref="B171:AL171"/>
    <mergeCell ref="B182:AL182"/>
    <mergeCell ref="B206:AL206"/>
    <mergeCell ref="B224:AL224"/>
    <mergeCell ref="A239:A241"/>
    <mergeCell ref="B235:AL235"/>
    <mergeCell ref="B300:AL300"/>
    <mergeCell ref="A301:A303"/>
    <mergeCell ref="B325:AL325"/>
    <mergeCell ref="A326:A328"/>
    <mergeCell ref="A11:A15"/>
    <mergeCell ref="F7:H7"/>
    <mergeCell ref="A6:A8"/>
    <mergeCell ref="C7:E7"/>
    <mergeCell ref="B10:AL10"/>
    <mergeCell ref="O161:T161"/>
    <mergeCell ref="AA161:AF161"/>
    <mergeCell ref="B45:AL45"/>
    <mergeCell ref="B112:AL112"/>
    <mergeCell ref="B100:AL100"/>
    <mergeCell ref="B60:AL60"/>
    <mergeCell ref="U6:Z6"/>
    <mergeCell ref="R7:T7"/>
    <mergeCell ref="C6:H6"/>
    <mergeCell ref="B27:AL27"/>
    <mergeCell ref="A61:A63"/>
    <mergeCell ref="X7:Z7"/>
    <mergeCell ref="B6:B8"/>
    <mergeCell ref="U7:W7"/>
    <mergeCell ref="O7:Q7"/>
    <mergeCell ref="AA7:AC7"/>
    <mergeCell ref="A85:A89"/>
    <mergeCell ref="B91:AL91"/>
    <mergeCell ref="A69:A71"/>
    <mergeCell ref="A207:A209"/>
    <mergeCell ref="A170:AL170"/>
    <mergeCell ref="B196:AL196"/>
    <mergeCell ref="C163:E163"/>
    <mergeCell ref="C160:E160"/>
    <mergeCell ref="AA160:AF160"/>
    <mergeCell ref="A1:AL1"/>
    <mergeCell ref="A3:AL4"/>
    <mergeCell ref="AA6:AF6"/>
    <mergeCell ref="O6:T6"/>
    <mergeCell ref="A2:B2"/>
    <mergeCell ref="I6:N6"/>
    <mergeCell ref="B55:AL55"/>
    <mergeCell ref="L7:N7"/>
    <mergeCell ref="I7:K7"/>
    <mergeCell ref="AJ7:AL7"/>
    <mergeCell ref="A5:B5"/>
    <mergeCell ref="AD7:AF7"/>
    <mergeCell ref="AG7:AI7"/>
    <mergeCell ref="A16:A20"/>
    <mergeCell ref="A21:A25"/>
    <mergeCell ref="AG6:AL6"/>
    <mergeCell ref="A39:A43"/>
    <mergeCell ref="A28:A30"/>
    <mergeCell ref="A72:A74"/>
    <mergeCell ref="B50:AL50"/>
    <mergeCell ref="B81:AL81"/>
    <mergeCell ref="A56:A58"/>
    <mergeCell ref="A75:A79"/>
    <mergeCell ref="B33:AL33"/>
    <mergeCell ref="A467:Z467"/>
    <mergeCell ref="A82:A84"/>
    <mergeCell ref="O160:T160"/>
    <mergeCell ref="B65:AL65"/>
    <mergeCell ref="I160:N160"/>
    <mergeCell ref="C161:E161"/>
    <mergeCell ref="C165:E165"/>
    <mergeCell ref="A465:AK465"/>
    <mergeCell ref="B263:AL263"/>
    <mergeCell ref="A172:A174"/>
    <mergeCell ref="A108:A110"/>
    <mergeCell ref="A466:Y466"/>
    <mergeCell ref="A175:A177"/>
    <mergeCell ref="A178:A180"/>
    <mergeCell ref="A183:A185"/>
    <mergeCell ref="I161:N161"/>
    <mergeCell ref="C162:E162"/>
    <mergeCell ref="C164:E164"/>
  </mergeCells>
  <phoneticPr fontId="0" type="noConversion"/>
  <conditionalFormatting sqref="C448:C452 I448:I452 L448:L452 O448:O452 R448:R452 U448:U452 X448:X452 F448:F452 AA448:AL448 AA449:AA452 AD449:AD452 AG449:AG452 AJ449:AJ452 Y448 S448 C403:AL403 C415:AL415 C420:AL420 C433:AL433 C383:AL383 C366:AL366 AI375 C347:AL347 B352 C324:AL324 C329:AL329 I259:J262 C267:AL267 C279:AL279 C234:AL234 C248:AL248 C290:AL290 G259:G262 C202:AL205 C195:AL195 C178:AL181 C151:C154 I151:I154 L151:L154 O151:O154 R151:R154 U151:U154 X151:X154 F151:F154 AA151:AL151 AA151:AA154 AD151:AD154 AG151:AG154 AJ151:AJ154 C292:H299 K292:AL299 I293:J299 I254:J254 C200:AL200 G257 I257:J257 C257 C259:C262 C435:AL443 B124:B131 B135:B145 C80:AL80 C90:AL90 C99:AL99 B72:B75 B69:B70 B67 C32:AL32 C44:AL44 C49:AL49 C54:AL54 C59:AL59 C64:AL64 C111:AL111 C113:AL120 C223:AL223 C26:AL26">
    <cfRule type="cellIs" dxfId="0" priority="73" stopIfTrue="1" operator="equal">
      <formula>0</formula>
    </cfRule>
  </conditionalFormatting>
  <printOptions horizontalCentered="1"/>
  <pageMargins left="0.98425196850393704" right="0.31496062992125984" top="0.6692913385826772" bottom="0.19685039370078741" header="0.43307086614173229" footer="0.19685039370078741"/>
  <pageSetup paperSize="8" scale="20" firstPageNumber="26" fitToHeight="11" orientation="landscape" useFirstPageNumber="1" r:id="rId1"/>
  <headerFooter alignWithMargins="0">
    <oddHeader>&amp;C
&amp;P</oddHeader>
  </headerFooter>
  <rowBreaks count="10" manualBreakCount="10">
    <brk id="49" max="37" man="1"/>
    <brk id="92" max="37" man="1"/>
    <brk id="135" max="37" man="1"/>
    <brk id="169" max="37" man="1"/>
    <brk id="205" max="37" man="1"/>
    <brk id="241" max="37" man="1"/>
    <brk id="283" max="37" man="1"/>
    <brk id="333" max="37" man="1"/>
    <brk id="373" max="37" man="1"/>
    <brk id="415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ГУАД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</dc:creator>
  <cp:lastModifiedBy>Лёксина М.А.</cp:lastModifiedBy>
  <cp:lastPrinted>2019-12-26T07:36:55Z</cp:lastPrinted>
  <dcterms:created xsi:type="dcterms:W3CDTF">2009-02-27T10:35:45Z</dcterms:created>
  <dcterms:modified xsi:type="dcterms:W3CDTF">2019-12-26T07:37:06Z</dcterms:modified>
</cp:coreProperties>
</file>