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0.62.0.15\Biblioteka\Документы РЭК\Приказы_РЭК\Приказы об утверждении инвест программ\2022\Приказ 8-ип от 18_11_2022 Водоканал города Рязани\"/>
    </mc:Choice>
  </mc:AlternateContent>
  <bookViews>
    <workbookView xWindow="0" yWindow="0" windowWidth="21570" windowHeight="7665" tabRatio="848" activeTab="7"/>
  </bookViews>
  <sheets>
    <sheet name="1.перечень мероприятий" sheetId="16" r:id="rId1"/>
    <sheet name="2.перечень подключаемых" sheetId="17" r:id="rId2"/>
    <sheet name="2.1 тариф на нагрузку" sheetId="29" r:id="rId3"/>
    <sheet name="3.укр норм" sheetId="18" r:id="rId4"/>
    <sheet name="4.протяж-ть" sheetId="19" r:id="rId5"/>
    <sheet name="5.1.тариф на прот-ть вс" sheetId="23" r:id="rId6"/>
    <sheet name="5.2.тариф на прот-ть во" sheetId="24" r:id="rId7"/>
    <sheet name="6.ФП" sheetId="27" r:id="rId8"/>
    <sheet name="ТАРИФЫ" sheetId="28" r:id="rId9"/>
    <sheet name="Лист1" sheetId="30" r:id="rId10"/>
  </sheets>
  <definedNames>
    <definedName name="_xlnm._FilterDatabase" localSheetId="1" hidden="1">'2.перечень подключаемых'!$A$14:$R$492</definedName>
    <definedName name="_xlnm.Print_Area" localSheetId="0">'1.перечень мероприятий'!$A$1:$Y$97</definedName>
    <definedName name="_xlnm.Print_Area" localSheetId="1">'2.перечень подключаемых'!$A$1:$P$494</definedName>
    <definedName name="_xlnm.Print_Area" localSheetId="5">'5.1.тариф на прот-ть вс'!$A$1:$G$46</definedName>
    <definedName name="_xlnm.Print_Area" localSheetId="7">'6.ФП'!$A$1:$G$34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4" i="27" l="1"/>
  <c r="U67" i="16" l="1"/>
  <c r="U68" i="16"/>
  <c r="U69" i="16" s="1"/>
  <c r="U93" i="16" s="1"/>
  <c r="R77" i="16" l="1"/>
  <c r="V77" i="16" l="1"/>
  <c r="T77" i="16"/>
  <c r="S77" i="16"/>
  <c r="S69" i="16"/>
  <c r="S93" i="16" s="1"/>
  <c r="Q77" i="16"/>
  <c r="P77" i="16"/>
  <c r="U73" i="16"/>
  <c r="U74" i="16"/>
  <c r="U75" i="16"/>
  <c r="U76" i="16"/>
  <c r="U72" i="16"/>
  <c r="O77" i="16"/>
  <c r="O69" i="16"/>
  <c r="Q69" i="16"/>
  <c r="Q93" i="16" s="1"/>
  <c r="R68" i="16"/>
  <c r="R67" i="16"/>
  <c r="P51" i="16"/>
  <c r="O55" i="16"/>
  <c r="R69" i="16" l="1"/>
  <c r="R93" i="16" s="1"/>
  <c r="R91" i="16" s="1"/>
  <c r="U77" i="16"/>
  <c r="P69" i="16"/>
  <c r="P93" i="16" s="1"/>
  <c r="P91" i="16" s="1"/>
  <c r="V82" i="16"/>
  <c r="V89" i="16"/>
  <c r="V90" i="16"/>
  <c r="V92" i="16"/>
  <c r="V94" i="16"/>
  <c r="V95" i="16"/>
  <c r="S51" i="16" l="1"/>
  <c r="S91" i="16"/>
  <c r="T66" i="16" l="1"/>
  <c r="T85" i="16" s="1"/>
  <c r="S66" i="16"/>
  <c r="S85" i="16" s="1"/>
  <c r="T69" i="16"/>
  <c r="U65" i="16"/>
  <c r="U60" i="16"/>
  <c r="U61" i="16"/>
  <c r="U62" i="16"/>
  <c r="U59" i="16"/>
  <c r="T57" i="16"/>
  <c r="T84" i="16" s="1"/>
  <c r="T83" i="16" s="1"/>
  <c r="S57" i="16"/>
  <c r="U47" i="16"/>
  <c r="U48" i="16"/>
  <c r="U49" i="16"/>
  <c r="U50" i="16"/>
  <c r="U51" i="16"/>
  <c r="U52" i="16"/>
  <c r="U53" i="16"/>
  <c r="U54" i="16"/>
  <c r="U56" i="16"/>
  <c r="U46" i="16"/>
  <c r="U42" i="16"/>
  <c r="U43" i="16"/>
  <c r="U44" i="16"/>
  <c r="U41" i="16"/>
  <c r="T38" i="16"/>
  <c r="S38" i="16"/>
  <c r="S79" i="16" s="1"/>
  <c r="U37" i="16"/>
  <c r="U30" i="16"/>
  <c r="U31" i="16"/>
  <c r="U32" i="16"/>
  <c r="U33" i="16"/>
  <c r="U34" i="16"/>
  <c r="U35" i="16"/>
  <c r="U29" i="16"/>
  <c r="S27" i="16"/>
  <c r="S87" i="16" s="1"/>
  <c r="T27" i="16"/>
  <c r="U24" i="16"/>
  <c r="U25" i="16"/>
  <c r="U26" i="16"/>
  <c r="U23" i="16"/>
  <c r="U13" i="16"/>
  <c r="U14" i="16"/>
  <c r="U15" i="16"/>
  <c r="U16" i="16"/>
  <c r="U17" i="16"/>
  <c r="U18" i="16"/>
  <c r="U19" i="16"/>
  <c r="U20" i="16"/>
  <c r="U21" i="16"/>
  <c r="U12" i="16"/>
  <c r="T79" i="16" l="1"/>
  <c r="T93" i="16"/>
  <c r="T91" i="16" s="1"/>
  <c r="S88" i="16"/>
  <c r="S86" i="16" s="1"/>
  <c r="T88" i="16"/>
  <c r="T78" i="16"/>
  <c r="T87" i="16"/>
  <c r="U91" i="16"/>
  <c r="S78" i="16"/>
  <c r="S84" i="16"/>
  <c r="S83" i="16" s="1"/>
  <c r="S81" i="16" s="1"/>
  <c r="S80" i="16" s="1"/>
  <c r="U38" i="16"/>
  <c r="U27" i="16"/>
  <c r="U87" i="16" s="1"/>
  <c r="T86" i="16" l="1"/>
  <c r="T81" i="16" s="1"/>
  <c r="T80" i="16" s="1"/>
  <c r="U88" i="16"/>
  <c r="U86" i="16" s="1"/>
  <c r="E23" i="19"/>
  <c r="E22" i="19"/>
  <c r="E21" i="19"/>
  <c r="D23" i="19"/>
  <c r="D22" i="19"/>
  <c r="D21" i="19"/>
  <c r="C23" i="19"/>
  <c r="C22" i="19"/>
  <c r="C21" i="19"/>
  <c r="C20" i="19"/>
  <c r="C18" i="19"/>
  <c r="C17" i="19"/>
  <c r="C16" i="19"/>
  <c r="C15" i="19"/>
  <c r="C14" i="19" l="1"/>
  <c r="C13" i="19"/>
  <c r="C12" i="19" l="1"/>
  <c r="U55" i="16" l="1"/>
  <c r="U57" i="16" l="1"/>
  <c r="U84" i="16" s="1"/>
  <c r="V55" i="16"/>
  <c r="P25" i="16"/>
  <c r="Q25" i="16"/>
  <c r="R25" i="16"/>
  <c r="P26" i="16"/>
  <c r="Q26" i="16"/>
  <c r="R26" i="16"/>
  <c r="O89" i="16"/>
  <c r="O90" i="16"/>
  <c r="O92" i="16"/>
  <c r="O94" i="16"/>
  <c r="O95" i="16"/>
  <c r="U78" i="16" l="1"/>
  <c r="V25" i="16"/>
  <c r="V26" i="16"/>
  <c r="O82" i="16"/>
  <c r="V68" i="16" l="1"/>
  <c r="V67" i="16"/>
  <c r="O64" i="16"/>
  <c r="U64" i="16" s="1"/>
  <c r="U66" i="16" l="1"/>
  <c r="V64" i="16"/>
  <c r="V69" i="16"/>
  <c r="P65" i="16"/>
  <c r="Q65" i="16"/>
  <c r="R65" i="16"/>
  <c r="U85" i="16" l="1"/>
  <c r="U83" i="16" s="1"/>
  <c r="U81" i="16" s="1"/>
  <c r="U80" i="16" s="1"/>
  <c r="U79" i="16"/>
  <c r="V65" i="16"/>
  <c r="Q91" i="16"/>
  <c r="O91" i="16" s="1"/>
  <c r="V93" i="16"/>
  <c r="O93" i="16"/>
  <c r="P19" i="16"/>
  <c r="Q19" i="16"/>
  <c r="R19" i="16"/>
  <c r="V19" i="16" l="1"/>
  <c r="V91" i="16"/>
  <c r="E487" i="17"/>
  <c r="F487" i="17"/>
  <c r="E47" i="17"/>
  <c r="F47" i="17"/>
  <c r="F88" i="17" l="1"/>
  <c r="E88" i="17"/>
  <c r="E23" i="17"/>
  <c r="F23" i="17"/>
  <c r="F89" i="17" l="1"/>
  <c r="E89" i="17"/>
  <c r="F199" i="17"/>
  <c r="E199" i="17"/>
  <c r="E491" i="17" s="1"/>
  <c r="F99" i="17" l="1"/>
  <c r="E99" i="17"/>
  <c r="P53" i="16" l="1"/>
  <c r="P60" i="16" l="1"/>
  <c r="Q60" i="16"/>
  <c r="R60" i="16"/>
  <c r="P61" i="16"/>
  <c r="Q61" i="16"/>
  <c r="R61" i="16"/>
  <c r="P62" i="16"/>
  <c r="Q62" i="16"/>
  <c r="R62" i="16"/>
  <c r="V61" i="16" l="1"/>
  <c r="V62" i="16"/>
  <c r="V60" i="16"/>
  <c r="P37" i="16"/>
  <c r="R35" i="16"/>
  <c r="Q35" i="16"/>
  <c r="P35" i="16"/>
  <c r="R34" i="16"/>
  <c r="Q34" i="16"/>
  <c r="P34" i="16"/>
  <c r="V35" i="16" l="1"/>
  <c r="V34" i="16"/>
  <c r="P24" i="16"/>
  <c r="Q24" i="16"/>
  <c r="R24" i="16"/>
  <c r="R23" i="16"/>
  <c r="Q23" i="16"/>
  <c r="P23" i="16"/>
  <c r="V23" i="16" l="1"/>
  <c r="V24" i="16"/>
  <c r="P59" i="16"/>
  <c r="P66" i="16" s="1"/>
  <c r="P85" i="16" s="1"/>
  <c r="Q59" i="16"/>
  <c r="Q66" i="16" s="1"/>
  <c r="Q85" i="16" s="1"/>
  <c r="R59" i="16"/>
  <c r="R66" i="16" s="1"/>
  <c r="R85" i="16" s="1"/>
  <c r="V59" i="16" l="1"/>
  <c r="V66" i="16"/>
  <c r="Q49" i="16"/>
  <c r="P49" i="16"/>
  <c r="R49" i="16"/>
  <c r="P41" i="16"/>
  <c r="Q41" i="16"/>
  <c r="R41" i="16"/>
  <c r="P42" i="16"/>
  <c r="Q42" i="16"/>
  <c r="R42" i="16"/>
  <c r="P43" i="16"/>
  <c r="V43" i="16" s="1"/>
  <c r="Q43" i="16"/>
  <c r="R43" i="16"/>
  <c r="P44" i="16"/>
  <c r="Q44" i="16"/>
  <c r="R44" i="16"/>
  <c r="P50" i="16"/>
  <c r="Q50" i="16"/>
  <c r="R50" i="16"/>
  <c r="Q51" i="16"/>
  <c r="R51" i="16"/>
  <c r="P52" i="16"/>
  <c r="Q52" i="16"/>
  <c r="R52" i="16"/>
  <c r="Q53" i="16"/>
  <c r="R53" i="16"/>
  <c r="P54" i="16"/>
  <c r="Q54" i="16"/>
  <c r="R54" i="16"/>
  <c r="P56" i="16"/>
  <c r="Q56" i="16"/>
  <c r="R56" i="16"/>
  <c r="Q47" i="16"/>
  <c r="R46" i="16"/>
  <c r="O85" i="16" l="1"/>
  <c r="V44" i="16"/>
  <c r="V41" i="16"/>
  <c r="V42" i="16"/>
  <c r="O66" i="16"/>
  <c r="V50" i="16"/>
  <c r="V49" i="16"/>
  <c r="V54" i="16"/>
  <c r="V51" i="16"/>
  <c r="V52" i="16"/>
  <c r="V56" i="16"/>
  <c r="V53" i="16"/>
  <c r="V85" i="16"/>
  <c r="E241" i="17"/>
  <c r="E489" i="17" l="1"/>
  <c r="D47" i="18"/>
  <c r="E47" i="18" s="1"/>
  <c r="F47" i="18" s="1"/>
  <c r="D46" i="18"/>
  <c r="E46" i="18" s="1"/>
  <c r="F46" i="18" s="1"/>
  <c r="D45" i="18"/>
  <c r="E45" i="18" s="1"/>
  <c r="F45" i="18" s="1"/>
  <c r="D44" i="18"/>
  <c r="E44" i="18" s="1"/>
  <c r="F44" i="18" s="1"/>
  <c r="D43" i="18"/>
  <c r="E43" i="18" s="1"/>
  <c r="F43" i="18" s="1"/>
  <c r="D41" i="18"/>
  <c r="E41" i="18" s="1"/>
  <c r="F41" i="18" s="1"/>
  <c r="D40" i="18"/>
  <c r="E40" i="18" s="1"/>
  <c r="F40" i="18" s="1"/>
  <c r="D39" i="18"/>
  <c r="E39" i="18" s="1"/>
  <c r="F39" i="18" s="1"/>
  <c r="D38" i="18"/>
  <c r="E38" i="18" s="1"/>
  <c r="F38" i="18" s="1"/>
  <c r="D37" i="18"/>
  <c r="E37" i="18" s="1"/>
  <c r="F37" i="18" s="1"/>
  <c r="D36" i="18"/>
  <c r="E36" i="18" s="1"/>
  <c r="F36" i="18" s="1"/>
  <c r="D35" i="18"/>
  <c r="E35" i="18" s="1"/>
  <c r="F35" i="18" s="1"/>
  <c r="D34" i="18"/>
  <c r="E34" i="18" s="1"/>
  <c r="F34" i="18" s="1"/>
  <c r="D13" i="18" l="1"/>
  <c r="E20" i="19" l="1"/>
  <c r="D20" i="19"/>
  <c r="E18" i="19"/>
  <c r="E17" i="19"/>
  <c r="E16" i="19"/>
  <c r="E15" i="19"/>
  <c r="E14" i="19"/>
  <c r="E13" i="19"/>
  <c r="D18" i="19"/>
  <c r="D17" i="19"/>
  <c r="D16" i="19"/>
  <c r="D15" i="19"/>
  <c r="D14" i="19"/>
  <c r="D13" i="19"/>
  <c r="E12" i="19"/>
  <c r="D12" i="19"/>
  <c r="F353" i="17"/>
  <c r="E353" i="17"/>
  <c r="E488" i="17" s="1"/>
  <c r="F241" i="17"/>
  <c r="F138" i="17"/>
  <c r="F200" i="17" s="1"/>
  <c r="E138" i="17"/>
  <c r="F489" i="17" l="1"/>
  <c r="F488" i="17"/>
  <c r="E200" i="17"/>
  <c r="E490" i="17"/>
  <c r="E492" i="17" s="1"/>
  <c r="E15" i="29" s="1"/>
  <c r="F490" i="17"/>
  <c r="P46" i="16" l="1"/>
  <c r="Q46" i="16"/>
  <c r="P47" i="16"/>
  <c r="R47" i="16"/>
  <c r="P48" i="16"/>
  <c r="Q48" i="16"/>
  <c r="R48" i="16"/>
  <c r="R30" i="16"/>
  <c r="R31" i="16"/>
  <c r="R32" i="16"/>
  <c r="R33" i="16"/>
  <c r="R37" i="16"/>
  <c r="Q30" i="16"/>
  <c r="Q31" i="16"/>
  <c r="Q32" i="16"/>
  <c r="Q33" i="16"/>
  <c r="Q37" i="16"/>
  <c r="R29" i="16"/>
  <c r="Q29" i="16"/>
  <c r="P30" i="16"/>
  <c r="P31" i="16"/>
  <c r="P32" i="16"/>
  <c r="P33" i="16"/>
  <c r="P29" i="16"/>
  <c r="R13" i="16"/>
  <c r="R14" i="16"/>
  <c r="R15" i="16"/>
  <c r="R16" i="16"/>
  <c r="R17" i="16"/>
  <c r="R18" i="16"/>
  <c r="R20" i="16"/>
  <c r="R21" i="16"/>
  <c r="Q13" i="16"/>
  <c r="Q14" i="16"/>
  <c r="Q15" i="16"/>
  <c r="Q16" i="16"/>
  <c r="Q17" i="16"/>
  <c r="Q18" i="16"/>
  <c r="Q20" i="16"/>
  <c r="Q21" i="16"/>
  <c r="P16" i="16"/>
  <c r="P13" i="16"/>
  <c r="P14" i="16"/>
  <c r="P15" i="16"/>
  <c r="P17" i="16"/>
  <c r="V17" i="16" s="1"/>
  <c r="P18" i="16"/>
  <c r="V18" i="16" s="1"/>
  <c r="P20" i="16"/>
  <c r="V20" i="16" s="1"/>
  <c r="P21" i="16"/>
  <c r="R12" i="16"/>
  <c r="Q12" i="16"/>
  <c r="V15" i="16" l="1"/>
  <c r="V29" i="16"/>
  <c r="V21" i="16"/>
  <c r="V13" i="16"/>
  <c r="V14" i="16"/>
  <c r="V30" i="16"/>
  <c r="V33" i="16"/>
  <c r="V47" i="16"/>
  <c r="V32" i="16"/>
  <c r="V16" i="16"/>
  <c r="V31" i="16"/>
  <c r="V37" i="16"/>
  <c r="V48" i="16"/>
  <c r="V46" i="16"/>
  <c r="Q27" i="16"/>
  <c r="R27" i="16"/>
  <c r="P38" i="16"/>
  <c r="P79" i="16" s="1"/>
  <c r="R38" i="16"/>
  <c r="R79" i="16" s="1"/>
  <c r="Q38" i="16"/>
  <c r="Q79" i="16" s="1"/>
  <c r="V38" i="16" l="1"/>
  <c r="R88" i="16"/>
  <c r="P88" i="16"/>
  <c r="Q88" i="16"/>
  <c r="Q87" i="16"/>
  <c r="E23" i="27"/>
  <c r="R87" i="16"/>
  <c r="A26" i="28"/>
  <c r="A27" i="28"/>
  <c r="V88" i="16" l="1"/>
  <c r="V79" i="16"/>
  <c r="D18" i="18"/>
  <c r="E18" i="18" s="1"/>
  <c r="F18" i="18" s="1"/>
  <c r="D23" i="18"/>
  <c r="E13" i="18"/>
  <c r="F13" i="18" s="1"/>
  <c r="F17" i="23" l="1"/>
  <c r="F12" i="23"/>
  <c r="D19" i="18"/>
  <c r="D17" i="18"/>
  <c r="E17" i="18" s="1"/>
  <c r="F17" i="18" s="1"/>
  <c r="D24" i="18"/>
  <c r="D25" i="18"/>
  <c r="F16" i="23" l="1"/>
  <c r="E19" i="18"/>
  <c r="F19" i="18" s="1"/>
  <c r="E24" i="18"/>
  <c r="D13" i="24"/>
  <c r="E25" i="18"/>
  <c r="F25" i="18" s="1"/>
  <c r="D14" i="24"/>
  <c r="D18" i="23"/>
  <c r="D16" i="23"/>
  <c r="F18" i="23" l="1"/>
  <c r="F14" i="24"/>
  <c r="F24" i="18"/>
  <c r="E16" i="23"/>
  <c r="E18" i="23"/>
  <c r="E13" i="24"/>
  <c r="E14" i="24"/>
  <c r="F13" i="24" l="1"/>
  <c r="B23" i="28"/>
  <c r="C23" i="28"/>
  <c r="D23" i="28"/>
  <c r="B24" i="28"/>
  <c r="B25" i="28"/>
  <c r="A24" i="28"/>
  <c r="A25" i="28"/>
  <c r="A23" i="28"/>
  <c r="D26" i="18" l="1"/>
  <c r="E26" i="18" l="1"/>
  <c r="D15" i="24"/>
  <c r="D21" i="24"/>
  <c r="D20" i="24"/>
  <c r="D22" i="24"/>
  <c r="D20" i="18"/>
  <c r="D14" i="18"/>
  <c r="E14" i="18" s="1"/>
  <c r="F14" i="18" s="1"/>
  <c r="D22" i="18"/>
  <c r="D16" i="18"/>
  <c r="E16" i="18" s="1"/>
  <c r="F16" i="18" s="1"/>
  <c r="D15" i="18"/>
  <c r="D19" i="23" l="1"/>
  <c r="D33" i="23" s="1"/>
  <c r="D23" i="23"/>
  <c r="D27" i="24"/>
  <c r="F26" i="18"/>
  <c r="E15" i="24"/>
  <c r="E21" i="24"/>
  <c r="E22" i="18"/>
  <c r="D19" i="24"/>
  <c r="D26" i="24" s="1"/>
  <c r="F13" i="23"/>
  <c r="D14" i="23"/>
  <c r="E15" i="18"/>
  <c r="F15" i="18" s="1"/>
  <c r="F15" i="23"/>
  <c r="D28" i="24"/>
  <c r="C26" i="28" s="1"/>
  <c r="D29" i="24"/>
  <c r="C27" i="28" s="1"/>
  <c r="E22" i="24"/>
  <c r="E20" i="18"/>
  <c r="D29" i="23"/>
  <c r="D27" i="23"/>
  <c r="D24" i="23"/>
  <c r="E23" i="18"/>
  <c r="D25" i="23"/>
  <c r="D26" i="23"/>
  <c r="D28" i="23"/>
  <c r="F22" i="24" l="1"/>
  <c r="F21" i="24"/>
  <c r="D38" i="23"/>
  <c r="D36" i="23"/>
  <c r="E14" i="23"/>
  <c r="D35" i="23"/>
  <c r="D34" i="23"/>
  <c r="D33" i="24"/>
  <c r="D34" i="24" s="1"/>
  <c r="D35" i="24" s="1"/>
  <c r="E28" i="24"/>
  <c r="D26" i="28" s="1"/>
  <c r="F22" i="18"/>
  <c r="F19" i="24" s="1"/>
  <c r="E19" i="24"/>
  <c r="E26" i="24" s="1"/>
  <c r="F14" i="23"/>
  <c r="F15" i="24"/>
  <c r="E29" i="24"/>
  <c r="D27" i="28" s="1"/>
  <c r="D37" i="23"/>
  <c r="C16" i="28" s="1"/>
  <c r="D39" i="23"/>
  <c r="C18" i="28" s="1"/>
  <c r="E28" i="23"/>
  <c r="F20" i="18"/>
  <c r="E19" i="23"/>
  <c r="E20" i="24"/>
  <c r="E27" i="24" s="1"/>
  <c r="F23" i="18"/>
  <c r="F20" i="24" s="1"/>
  <c r="E27" i="23"/>
  <c r="E29" i="23"/>
  <c r="E24" i="23"/>
  <c r="E26" i="23"/>
  <c r="E23" i="23"/>
  <c r="E25" i="23"/>
  <c r="E12" i="24"/>
  <c r="E11" i="24"/>
  <c r="D12" i="24"/>
  <c r="D11" i="24"/>
  <c r="E17" i="23"/>
  <c r="E15" i="23"/>
  <c r="E13" i="23"/>
  <c r="E12" i="23"/>
  <c r="D17" i="23"/>
  <c r="D15" i="23"/>
  <c r="D13" i="23"/>
  <c r="D12" i="23"/>
  <c r="F19" i="23" l="1"/>
  <c r="F28" i="23"/>
  <c r="F23" i="23"/>
  <c r="F33" i="23" s="1"/>
  <c r="F27" i="23"/>
  <c r="F37" i="23" s="1"/>
  <c r="E16" i="28" s="1"/>
  <c r="F29" i="23"/>
  <c r="F24" i="23"/>
  <c r="F26" i="23"/>
  <c r="C17" i="28"/>
  <c r="D43" i="23"/>
  <c r="F25" i="23"/>
  <c r="E33" i="24"/>
  <c r="E34" i="24" s="1"/>
  <c r="F28" i="24"/>
  <c r="E26" i="28" s="1"/>
  <c r="C31" i="27"/>
  <c r="F11" i="24"/>
  <c r="F26" i="24"/>
  <c r="F36" i="23"/>
  <c r="E15" i="28" s="1"/>
  <c r="F39" i="23"/>
  <c r="E18" i="28" s="1"/>
  <c r="F34" i="23"/>
  <c r="E13" i="28" s="1"/>
  <c r="F38" i="23"/>
  <c r="E17" i="28" s="1"/>
  <c r="F35" i="23"/>
  <c r="E14" i="28" s="1"/>
  <c r="F27" i="24"/>
  <c r="E25" i="28" s="1"/>
  <c r="F12" i="24"/>
  <c r="F29" i="24"/>
  <c r="E27" i="28" s="1"/>
  <c r="E37" i="23"/>
  <c r="D16" i="28" s="1"/>
  <c r="E35" i="23"/>
  <c r="D14" i="28" s="1"/>
  <c r="E34" i="23"/>
  <c r="D13" i="28" s="1"/>
  <c r="E33" i="23"/>
  <c r="E36" i="23"/>
  <c r="D15" i="28" s="1"/>
  <c r="E38" i="23"/>
  <c r="D17" i="28" s="1"/>
  <c r="E39" i="23"/>
  <c r="D18" i="28" s="1"/>
  <c r="C14" i="28"/>
  <c r="C24" i="28"/>
  <c r="D24" i="28"/>
  <c r="C13" i="28"/>
  <c r="C25" i="28"/>
  <c r="D25" i="28"/>
  <c r="C15" i="28"/>
  <c r="D44" i="23" l="1"/>
  <c r="D45" i="23" s="1"/>
  <c r="C22" i="27" s="1"/>
  <c r="C12" i="27" s="1"/>
  <c r="E35" i="24"/>
  <c r="D31" i="27" s="1"/>
  <c r="E43" i="23"/>
  <c r="E24" i="28"/>
  <c r="F33" i="24"/>
  <c r="F43" i="23"/>
  <c r="F44" i="23" s="1"/>
  <c r="F45" i="23" s="1"/>
  <c r="E22" i="27" s="1"/>
  <c r="E12" i="28"/>
  <c r="D12" i="28"/>
  <c r="C12" i="28"/>
  <c r="G43" i="23" l="1"/>
  <c r="E21" i="27"/>
  <c r="F34" i="24"/>
  <c r="G34" i="24" s="1"/>
  <c r="G33" i="24"/>
  <c r="E44" i="23"/>
  <c r="E45" i="23" s="1"/>
  <c r="E24" i="27" l="1"/>
  <c r="E25" i="27" s="1"/>
  <c r="D22" i="27"/>
  <c r="F22" i="27" s="1"/>
  <c r="F35" i="24"/>
  <c r="G44" i="23"/>
  <c r="G45" i="23" s="1"/>
  <c r="E31" i="27" l="1"/>
  <c r="G35" i="24"/>
  <c r="D12" i="27"/>
  <c r="F31" i="27" l="1"/>
  <c r="E12" i="27"/>
  <c r="F12" i="27" l="1"/>
  <c r="P12" i="16" l="1"/>
  <c r="V12" i="16" s="1"/>
  <c r="P27" i="16" l="1"/>
  <c r="D23" i="27"/>
  <c r="V27" i="16" l="1"/>
  <c r="O27" i="16"/>
  <c r="E9" i="29" s="1"/>
  <c r="E10" i="29" s="1"/>
  <c r="E11" i="29" s="1"/>
  <c r="P87" i="16"/>
  <c r="V87" i="16" s="1"/>
  <c r="C23" i="27"/>
  <c r="D21" i="27"/>
  <c r="D24" i="27" l="1"/>
  <c r="D25" i="27" s="1"/>
  <c r="C21" i="27" l="1"/>
  <c r="C24" i="27" s="1"/>
  <c r="F23" i="27"/>
  <c r="O87" i="16" l="1"/>
  <c r="F24" i="27"/>
  <c r="F21" i="27"/>
  <c r="C25" i="27" l="1"/>
  <c r="F25" i="27" s="1"/>
  <c r="E17" i="29" l="1"/>
  <c r="C5" i="28" s="1"/>
  <c r="F491" i="17" l="1"/>
  <c r="F492" i="17" s="1"/>
  <c r="E16" i="29" s="1"/>
  <c r="C32" i="27" l="1"/>
  <c r="C13" i="27" s="1"/>
  <c r="C11" i="27" s="1"/>
  <c r="C30" i="27" l="1"/>
  <c r="C33" i="27" s="1"/>
  <c r="C34" i="27" s="1"/>
  <c r="P86" i="16" l="1"/>
  <c r="C14" i="27"/>
  <c r="C15" i="27" s="1"/>
  <c r="E32" i="27"/>
  <c r="D32" i="27"/>
  <c r="D30" i="27" s="1"/>
  <c r="O38" i="16"/>
  <c r="E12" i="29" s="1"/>
  <c r="E13" i="29" l="1"/>
  <c r="E14" i="29" s="1"/>
  <c r="E18" i="29" s="1"/>
  <c r="C6" i="28" s="1"/>
  <c r="E30" i="27"/>
  <c r="F30" i="27" s="1"/>
  <c r="E13" i="27"/>
  <c r="E11" i="27" s="1"/>
  <c r="O79" i="16"/>
  <c r="R86" i="16"/>
  <c r="D33" i="27"/>
  <c r="D34" i="27" s="1"/>
  <c r="F32" i="27"/>
  <c r="D13" i="27"/>
  <c r="E33" i="27" l="1"/>
  <c r="E34" i="27" s="1"/>
  <c r="Q86" i="16"/>
  <c r="V86" i="16" s="1"/>
  <c r="O88" i="16"/>
  <c r="E14" i="27"/>
  <c r="E15" i="27" s="1"/>
  <c r="F13" i="27"/>
  <c r="D11" i="27"/>
  <c r="F33" i="27" l="1"/>
  <c r="O86" i="16"/>
  <c r="F11" i="27"/>
  <c r="D14" i="27"/>
  <c r="F14" i="27" s="1"/>
  <c r="D15" i="27" l="1"/>
  <c r="F15" i="27" s="1"/>
  <c r="R57" i="16" l="1"/>
  <c r="R78" i="16" s="1"/>
  <c r="P57" i="16"/>
  <c r="P78" i="16" s="1"/>
  <c r="Q57" i="16"/>
  <c r="V57" i="16" l="1"/>
  <c r="P84" i="16"/>
  <c r="P83" i="16" s="1"/>
  <c r="P81" i="16" s="1"/>
  <c r="P80" i="16" s="1"/>
  <c r="Q84" i="16"/>
  <c r="Q83" i="16" s="1"/>
  <c r="Q81" i="16" s="1"/>
  <c r="Q80" i="16" s="1"/>
  <c r="Q78" i="16"/>
  <c r="O57" i="16"/>
  <c r="R84" i="16"/>
  <c r="R83" i="16" s="1"/>
  <c r="R81" i="16" s="1"/>
  <c r="R80" i="16" s="1"/>
  <c r="O80" i="16" l="1"/>
  <c r="V78" i="16"/>
  <c r="V83" i="16"/>
  <c r="V84" i="16"/>
  <c r="O78" i="16"/>
  <c r="O84" i="16"/>
  <c r="V80" i="16" l="1"/>
  <c r="O83" i="16"/>
  <c r="V81" i="16" l="1"/>
  <c r="O81" i="16"/>
</calcChain>
</file>

<file path=xl/comments1.xml><?xml version="1.0" encoding="utf-8"?>
<comments xmlns="http://schemas.openxmlformats.org/spreadsheetml/2006/main">
  <authors>
    <author>Фролова</author>
  </authors>
  <commentList>
    <comment ref="T18" authorId="0" shapeId="0">
      <text>
        <r>
          <rPr>
            <b/>
            <sz val="9"/>
            <color indexed="81"/>
            <rFont val="Tahoma"/>
            <family val="2"/>
            <charset val="204"/>
          </rPr>
          <t>Фролова:</t>
        </r>
        <r>
          <rPr>
            <sz val="9"/>
            <color indexed="81"/>
            <rFont val="Tahoma"/>
            <family val="2"/>
            <charset val="204"/>
          </rPr>
          <t xml:space="preserve">
125,7352 (оплата) + 44,61382 (авторский надзор, который еще не оплачен) =170,34902</t>
        </r>
      </text>
    </comment>
    <comment ref="T33" authorId="0" shapeId="0">
      <text>
        <r>
          <rPr>
            <b/>
            <sz val="9"/>
            <color indexed="81"/>
            <rFont val="Tahoma"/>
            <family val="2"/>
            <charset val="204"/>
          </rPr>
          <t>Фролова:</t>
        </r>
        <r>
          <rPr>
            <sz val="9"/>
            <color indexed="81"/>
            <rFont val="Tahoma"/>
            <family val="2"/>
            <charset val="204"/>
          </rPr>
          <t xml:space="preserve">
плановая оплата</t>
        </r>
      </text>
    </comment>
    <comment ref="S51" authorId="0" shapeId="0">
      <text>
        <r>
          <rPr>
            <b/>
            <sz val="9"/>
            <color indexed="81"/>
            <rFont val="Tahoma"/>
            <family val="2"/>
            <charset val="204"/>
          </rPr>
          <t>Фролова:</t>
        </r>
        <r>
          <rPr>
            <sz val="9"/>
            <color indexed="81"/>
            <rFont val="Tahoma"/>
            <family val="2"/>
            <charset val="204"/>
          </rPr>
          <t xml:space="preserve">
Часть работ была выполнена в 2020 г., а оплата за них прошла в 2021г.
В реализации указываются только работы</t>
        </r>
      </text>
    </comment>
    <comment ref="T54" authorId="0" shapeId="0">
      <text>
        <r>
          <rPr>
            <b/>
            <sz val="9"/>
            <color indexed="81"/>
            <rFont val="Tahoma"/>
            <family val="2"/>
            <charset val="204"/>
          </rPr>
          <t>Фролова:</t>
        </r>
        <r>
          <rPr>
            <sz val="9"/>
            <color indexed="81"/>
            <rFont val="Tahoma"/>
            <family val="2"/>
            <charset val="204"/>
          </rPr>
          <t xml:space="preserve">
Плановая сумма</t>
        </r>
      </text>
    </comment>
    <comment ref="T55" authorId="0" shapeId="0">
      <text>
        <r>
          <rPr>
            <b/>
            <sz val="9"/>
            <color indexed="81"/>
            <rFont val="Tahoma"/>
            <family val="2"/>
            <charset val="204"/>
          </rPr>
          <t>Фролова:</t>
        </r>
        <r>
          <rPr>
            <sz val="9"/>
            <color indexed="81"/>
            <rFont val="Tahoma"/>
            <family val="2"/>
            <charset val="204"/>
          </rPr>
          <t xml:space="preserve">
Плановая сумма</t>
        </r>
      </text>
    </comment>
    <comment ref="S56" authorId="0" shapeId="0">
      <text>
        <r>
          <rPr>
            <b/>
            <sz val="9"/>
            <color indexed="81"/>
            <rFont val="Tahoma"/>
            <family val="2"/>
            <charset val="204"/>
          </rPr>
          <t>Фролова:</t>
        </r>
        <r>
          <rPr>
            <sz val="9"/>
            <color indexed="81"/>
            <rFont val="Tahoma"/>
            <family val="2"/>
            <charset val="204"/>
          </rPr>
          <t xml:space="preserve">
Работы проводились хоз. способом. Сумма сложилась из стоимости материалов.</t>
        </r>
      </text>
    </comment>
  </commentList>
</comments>
</file>

<file path=xl/sharedStrings.xml><?xml version="1.0" encoding="utf-8"?>
<sst xmlns="http://schemas.openxmlformats.org/spreadsheetml/2006/main" count="3679" uniqueCount="2374">
  <si>
    <t>№ п/п</t>
  </si>
  <si>
    <t>Налог на прибыль</t>
  </si>
  <si>
    <t>прибыль, направляемая на инвестиции</t>
  </si>
  <si>
    <t>заемные средства кредитных организаций</t>
  </si>
  <si>
    <t>федеральный бюджет</t>
  </si>
  <si>
    <t>бюджет субъекта Российской Федерации</t>
  </si>
  <si>
    <t>бюджет муниципального образования</t>
  </si>
  <si>
    <t>Прочие источники</t>
  </si>
  <si>
    <t>Реализация мероприятий по годам, тыс. руб. без НДС</t>
  </si>
  <si>
    <t>1.1</t>
  </si>
  <si>
    <t>1.2</t>
  </si>
  <si>
    <t>1.3</t>
  </si>
  <si>
    <t>1.4</t>
  </si>
  <si>
    <t>1.5</t>
  </si>
  <si>
    <t>1.6</t>
  </si>
  <si>
    <t>1.7</t>
  </si>
  <si>
    <t>1.9</t>
  </si>
  <si>
    <t>1.10</t>
  </si>
  <si>
    <t>Бюджетные средства, из них:</t>
  </si>
  <si>
    <t>Всего инвестиций за период, в т.ч.:</t>
  </si>
  <si>
    <t>Собственные средства, из них:</t>
  </si>
  <si>
    <t>Привлеченные средства:</t>
  </si>
  <si>
    <t>Реализация мероприятий по годам, %</t>
  </si>
  <si>
    <t>Наименование мероприятий, адрес объекта</t>
  </si>
  <si>
    <t>Объем  водоотведения  по вновь строящимся и модернизируемым объектам, м3/сут.</t>
  </si>
  <si>
    <t>Объем  водопотребления  по вновь строящимся и модернизируемым объектам, м3/сут.</t>
  </si>
  <si>
    <t>муниципального предприятия "Водоканал города Рязани"</t>
  </si>
  <si>
    <t xml:space="preserve">Финансовые потребности всего, тыс. руб. без НДС   </t>
  </si>
  <si>
    <t>Заказчик</t>
  </si>
  <si>
    <t>2Д100</t>
  </si>
  <si>
    <t xml:space="preserve">Многоквартирный жилой дом </t>
  </si>
  <si>
    <t>Многоквартирный жилой дом с нежилыми помещениями</t>
  </si>
  <si>
    <t>Диаметр, мм</t>
  </si>
  <si>
    <t>Годовой идекс дефлятор</t>
  </si>
  <si>
    <t xml:space="preserve">Водоснабжение </t>
  </si>
  <si>
    <t xml:space="preserve">Водоотведение </t>
  </si>
  <si>
    <t>Диаметр,мм</t>
  </si>
  <si>
    <t>№п/п</t>
  </si>
  <si>
    <t>Наименование</t>
  </si>
  <si>
    <t>Показатель</t>
  </si>
  <si>
    <t>ВСЕГО за период реализации мероприятий</t>
  </si>
  <si>
    <t>Объем финансовых потребностей, необходимых для реализации мероприятий по строительству сетей водоснабжения (тыс.руб. без НДС)</t>
  </si>
  <si>
    <t>Коэффициент дифференциации стоимости строительства сетей водоотведения в зависимости от их диаметра d</t>
  </si>
  <si>
    <t>Объем финансовых потребностей, необходимых для реализации мероприятий по строительству сетей водоотведения (тыс.руб. без НДС)</t>
  </si>
  <si>
    <t>Расходы, относимые на ставку за протяженность сети</t>
  </si>
  <si>
    <t>Расходы, относимые на ставку за подключаемую нагрузку</t>
  </si>
  <si>
    <t>Общий объем расходов на реализацию инвестиционной программы без налога на прибыль</t>
  </si>
  <si>
    <t>2</t>
  </si>
  <si>
    <t>3</t>
  </si>
  <si>
    <t>ВСЕГО за период реализации инвестиционной программы</t>
  </si>
  <si>
    <t>из них</t>
  </si>
  <si>
    <t>Общий объем расходов на реализацию мероприятий по подключению (технологическое присоединение) к системам водоснабжения</t>
  </si>
  <si>
    <t>Общий объем расходов на реализацию мероприятий по подключению (технологическое присоединение) к системам водоотведения</t>
  </si>
  <si>
    <t>Общий объем расходов на реализацию мероприятий с учетом налога на прибыль</t>
  </si>
  <si>
    <t>Общий объем расходов на реализацию инвестиционной программы с учетом налога на прибыль</t>
  </si>
  <si>
    <t>Объем расходов на реализацию мероприятий по подключению (технологическое присоединение) к системам водоотведения (тыс.руб. без НДС)</t>
  </si>
  <si>
    <t>Финансовые потребности с учетом налога на прибыль</t>
  </si>
  <si>
    <t>Объем финансовых потребностей без учета налога на прибыль</t>
  </si>
  <si>
    <t>в сфере холодного водоснабжения и водоотведения</t>
  </si>
  <si>
    <t>Приложение № 3</t>
  </si>
  <si>
    <t>Приложение № 5.1</t>
  </si>
  <si>
    <t>Приложение № 5.2</t>
  </si>
  <si>
    <t>Расчет ставок за протяженность сетей водоотведения и финансовых потребностей на строительство сетей водоотведения</t>
  </si>
  <si>
    <t>Приложение № 6</t>
  </si>
  <si>
    <t>Перечень объектов капитального строительства абонентов, 
которые необходимо подключить к централизованным системам холодного водоснабжения и (или) водоотведения</t>
  </si>
  <si>
    <t>Приложение № 2</t>
  </si>
  <si>
    <t>Приложение № 4</t>
  </si>
  <si>
    <t xml:space="preserve">Расчет ставок за протяженность сетей холодного водоснабжения и финансовых потребностей на строительство сетей холодного водоснабжения </t>
  </si>
  <si>
    <t>Коэффициент дифференциации стоимости строительства сетей холодного водоснабжения в зависимости от их диаметра d</t>
  </si>
  <si>
    <t>Объем расходов на реализацию мероприятий по подключению (технологическое присоединение) к системам холодного водоснабжения и водоотведения (тыс.руб. без НДС)</t>
  </si>
  <si>
    <t>Объем расходов на реализацию мероприятий по подключению (технологическое присоединение) к системам холодного водоснабжения  (тыс.руб. без НДС)</t>
  </si>
  <si>
    <t>Ставки за протяженность сетей холодного водоснабжения, руб./м без НДС</t>
  </si>
  <si>
    <t>Ставки за протяженность сетей водоотведения, руб./м без НДС</t>
  </si>
  <si>
    <t>Ставка тарифа за протяженность сетей холодного водоснабжения (тыс.руб. без НДС/м)</t>
  </si>
  <si>
    <t>Базовая ставка тарифа за протяженность сетей холодного водоснабжения (тыс.руб. без НДС/м).</t>
  </si>
  <si>
    <t>Базовая ставка тарифа за протяженность сетей водоотведения (тыс.руб. без НДС/м).</t>
  </si>
  <si>
    <t>Ставка тарифа за протяженность сетей водоотведения (тыс.руб. без НДС/м).</t>
  </si>
  <si>
    <t>Приложение № 2.1</t>
  </si>
  <si>
    <t>Ставка тарифа за подключаемую нагрузку по водоснабжению, руб./м3/сут. без НДС</t>
  </si>
  <si>
    <t>Ставка тарифа за подключаемую нагрузку по  водоотведению, руб./м3/сут без НДС</t>
  </si>
  <si>
    <t>Наименование показателя</t>
  </si>
  <si>
    <t>Значение показателя</t>
  </si>
  <si>
    <t>Финансовые потребности, необходимые для реализации мероприятий по строительству, модернизации и реконструкции сетей водоснабжения и увеличению пропускной способности существующих сетей холодного водоснабжения, тыс.руб. без НДС</t>
  </si>
  <si>
    <t>Финансовые потребности, необходимые для реализации мероприятий по строительству, модернизации и реконструкции сетей и иных объектов водоотведения и увеличению пропускной способности существующих сетей водоотведения, тыс.руб. без НДС</t>
  </si>
  <si>
    <t>нежилое здание</t>
  </si>
  <si>
    <t>Строящийся жилой дом</t>
  </si>
  <si>
    <t>Нежилое здание</t>
  </si>
  <si>
    <t>Нежилое помещение Н1</t>
  </si>
  <si>
    <t>Нежилое помещение</t>
  </si>
  <si>
    <t>Многоквартирный жилой дом с нежилыми помещениями и подземной автопарковкой</t>
  </si>
  <si>
    <t>Многоквартирные жилые дома с нежилыми помещениями, (2-я и 3-я очереди строительства)</t>
  </si>
  <si>
    <t>Хватова А.М.</t>
  </si>
  <si>
    <t>Многоквартирный жилой дом с нежилыми помещениями и подземной автостоянкой</t>
  </si>
  <si>
    <t>Многоквартирный жилой дом с нежилыми помещениями и подземным паркингом</t>
  </si>
  <si>
    <t>Многоквартирный жилой дом</t>
  </si>
  <si>
    <t>Многоквартирный жилой дом с нежилыми помещениями (п.19 по ППТ ДПР 7,7а)</t>
  </si>
  <si>
    <t>Многоэтажный жилой дом</t>
  </si>
  <si>
    <t>Магазин</t>
  </si>
  <si>
    <t>Укрупненные нормативы цены строительства различных объектов капитального строительства непроизводственного назначения и инженерной инфраструктуры</t>
  </si>
  <si>
    <t>к  инвестиционной программе</t>
  </si>
  <si>
    <t>НК2Д100</t>
  </si>
  <si>
    <t>2Д150</t>
  </si>
  <si>
    <t>2Д200</t>
  </si>
  <si>
    <t>Козловский А.В.</t>
  </si>
  <si>
    <t>Жилой дом</t>
  </si>
  <si>
    <t>Административно - хозяйственное здание</t>
  </si>
  <si>
    <t>Гараж</t>
  </si>
  <si>
    <t>Склад</t>
  </si>
  <si>
    <t>Бурцева А.В.</t>
  </si>
  <si>
    <t>Объем строительства инженерных сетей водоснабжения и водоотведения, мероприятия по подключению которых подлежат к включению в инвестиционную программу МП "Водоканал города Рязани" в сфере  водоснабжения и водоотведения на период с 01.01.2020 по 31.12.2022</t>
  </si>
  <si>
    <t>к инвестиционной программе</t>
  </si>
  <si>
    <t xml:space="preserve"> </t>
  </si>
  <si>
    <t>Приложение № 1</t>
  </si>
  <si>
    <t>Объем строительства инженерных сетей водоснабжения, м</t>
  </si>
  <si>
    <t>Объем строительства инженерных сетей водоотведения, м</t>
  </si>
  <si>
    <t>1</t>
  </si>
  <si>
    <t>Проектирование и строительство коллектора Ду 300мм по ул. Ленинского Комсомола от ул. Пушкина до ул. 2-я Линия</t>
  </si>
  <si>
    <t>Проектирование и строительство напорного канализационного коллектора Ду 1000мм от КНС№3 до камеры гашения ул. Гагарина</t>
  </si>
  <si>
    <t>Проектирование и строительство 2-х линий напорного канализационного коллектора Ду 1200мм в р-не Хамбушево до очистных сооружений РНПК</t>
  </si>
  <si>
    <t>Проектирование и строительство самотечного канализационного коллектора Ду 800-900мм от пр. Шабулина до ул. Мервинской</t>
  </si>
  <si>
    <t>Модернизация КНС №4 г. Рязань</t>
  </si>
  <si>
    <t>Проектирование и строительство напорного канализационного коллектора Ду 300мм от КНС №3 до КНС №4, п. Солотча</t>
  </si>
  <si>
    <t>на период с 01.01.2021 по 31.12.2023</t>
  </si>
  <si>
    <t>2.1</t>
  </si>
  <si>
    <t>2.2</t>
  </si>
  <si>
    <t>2.3</t>
  </si>
  <si>
    <t>2.4</t>
  </si>
  <si>
    <t>Наименование объекта</t>
  </si>
  <si>
    <t>Адрес</t>
  </si>
  <si>
    <t>Нагрузка, м³/сут</t>
  </si>
  <si>
    <t>Водоснабжение</t>
  </si>
  <si>
    <t>Водоотведение</t>
  </si>
  <si>
    <t>Ромашкин С.Ю.</t>
  </si>
  <si>
    <t>Многоквартирный жилой дом с нежилыми помещениями и подземной парковкой</t>
  </si>
  <si>
    <t>Харькин А.В.</t>
  </si>
  <si>
    <t>Жилой дом служебного жилищного фонда для персонала</t>
  </si>
  <si>
    <t>Жилой дом № 26 по ППТ</t>
  </si>
  <si>
    <t>Многоквартирный жилой дом с нежилыми помещениями (дом № 5 по ППТ)</t>
  </si>
  <si>
    <t>Детский сад на 224 места</t>
  </si>
  <si>
    <t>Паркинг с нежилыми помещениями и автосервисом</t>
  </si>
  <si>
    <t>Административное здание</t>
  </si>
  <si>
    <t>Топеха П.И.</t>
  </si>
  <si>
    <t>Гостиница</t>
  </si>
  <si>
    <t>Глебов Ю.П.</t>
  </si>
  <si>
    <t>Объект</t>
  </si>
  <si>
    <t>ИП Исрафилова К.М. кызы</t>
  </si>
  <si>
    <t>Детский сад</t>
  </si>
  <si>
    <t>Реконструируемое кафе-магазин</t>
  </si>
  <si>
    <t xml:space="preserve"> Нартов С.Н.</t>
  </si>
  <si>
    <t>Здание отделения почтовой связи с нотариальной конторой</t>
  </si>
  <si>
    <t>Подколзина Ю.С.</t>
  </si>
  <si>
    <t xml:space="preserve">Промышленное предприятие, объект технического и инженерного обеспечения предприятия; административно-хозяйственные учреждения и организации </t>
  </si>
  <si>
    <t>Зироян Р.А.</t>
  </si>
  <si>
    <t>ИП Силкина О.А.</t>
  </si>
  <si>
    <t>Нежилое строение</t>
  </si>
  <si>
    <t>Столяров А.А.</t>
  </si>
  <si>
    <t>ИП Толстой А.А.</t>
  </si>
  <si>
    <t xml:space="preserve">Производственное помещение </t>
  </si>
  <si>
    <t>Физкультурно-оздоровительный комплекс с плавательным бассейном</t>
  </si>
  <si>
    <t>Рязанский государственный агротехнологический университет им. П.А. Костычева</t>
  </si>
  <si>
    <t>Кочетов А.В.</t>
  </si>
  <si>
    <t>Нежилое здание (магазин)</t>
  </si>
  <si>
    <t>Почтарь А.В.</t>
  </si>
  <si>
    <t>Степанов А.С.</t>
  </si>
  <si>
    <t xml:space="preserve">Учреждение торговли </t>
  </si>
  <si>
    <t>Нериков А.М.</t>
  </si>
  <si>
    <t>Нежилое здание (склад)</t>
  </si>
  <si>
    <t>Постников В.О.</t>
  </si>
  <si>
    <t>Реконструкция  зданий казарм</t>
  </si>
  <si>
    <t>Нежилое здание (больница № 6)</t>
  </si>
  <si>
    <t>ФКУ ЖКУ УФСИН России по Рязанской области</t>
  </si>
  <si>
    <t>Офисное здание</t>
  </si>
  <si>
    <t>Алехова Е.Н.,                                 Сикорская Д.М.</t>
  </si>
  <si>
    <t>ГБУ РО РОКГВВ</t>
  </si>
  <si>
    <t>Гостиница с подземной автопарковкой</t>
  </si>
  <si>
    <t>Гудзь А.О.</t>
  </si>
  <si>
    <t xml:space="preserve">Ясли на 60 мест </t>
  </si>
  <si>
    <t>Санитарно-гигиенический комплекс</t>
  </si>
  <si>
    <t>Завод производства металлоконструкций</t>
  </si>
  <si>
    <t>Гостев А.В.</t>
  </si>
  <si>
    <t>Реконструируемая часть здания</t>
  </si>
  <si>
    <t>Плахотный В.П.</t>
  </si>
  <si>
    <t>Блочно-модульная котельная</t>
  </si>
  <si>
    <t>Гостиный двор XVIII-XIX в.в.</t>
  </si>
  <si>
    <t>ИП Новикова И.Ю.</t>
  </si>
  <si>
    <t>Общеобразовательная школа на 1100 мест</t>
  </si>
  <si>
    <t>28 индивидуальных жилых дома</t>
  </si>
  <si>
    <t>Савин А.И.</t>
  </si>
  <si>
    <t>Ребриев Р.Ю.</t>
  </si>
  <si>
    <t xml:space="preserve">Строительство новых сетей водоснабжения в целях подключения объектов капитального строительства абонентов с указанием строящихся участков таких сетей, их диаметра и протяженности, иных технических характеристик
</t>
  </si>
  <si>
    <t xml:space="preserve">Строительство, модернизация и (или) реконструкция объектов централизованных систем водоснабжения и (или) водоотведения в целях подключения объектов капитального строительства абонентов с указанием объектов централизованных систем водоснабжения и (или) водоотведения, строительство которых финансируется за счет платы за подключение, с указанием точек подключения (технологического присоединения), количества и нагрузки новых подключенных (технологически присоединенных) объектов капитального строительства абонентов, в том числе:
</t>
  </si>
  <si>
    <t>1.11</t>
  </si>
  <si>
    <t>1.12</t>
  </si>
  <si>
    <t>1.13</t>
  </si>
  <si>
    <t>1.14</t>
  </si>
  <si>
    <t>1.15</t>
  </si>
  <si>
    <t>1.17</t>
  </si>
  <si>
    <t>1.18</t>
  </si>
  <si>
    <t>1.19</t>
  </si>
  <si>
    <r>
      <rPr>
        <b/>
        <i/>
        <sz val="14"/>
        <rFont val="Times New Roman"/>
        <family val="1"/>
        <charset val="204"/>
      </rPr>
      <t xml:space="preserve"> Модернизация или реконструкция существующих объектов централизованных систем водоснабжения и (или) водоотведения в целях снижения уровня износа существующих объектов, в том числе:</t>
    </r>
    <r>
      <rPr>
        <b/>
        <sz val="14"/>
        <rFont val="Times New Roman"/>
        <family val="1"/>
        <charset val="204"/>
      </rPr>
      <t xml:space="preserve">
</t>
    </r>
  </si>
  <si>
    <t xml:space="preserve">Модернизация или реконструкция существующих объектов централизованных систем водоснабжения (за исключением сетей водоснабжения) с указанием технических характеристик данных объектов до и после проведения мероприятий
</t>
  </si>
  <si>
    <t>Разработка проектно-сметной документации станции обезжелезивания с установками по умягчению воды на Парковой насосной станции (производительностью 10,0 тыс. м3 в сутки)</t>
  </si>
  <si>
    <t>Разработка проектно-сметной документации станции УФО обеззараживания на Соколовской ОВС (производительностью 42,0 тыс. м3 в сутки)</t>
  </si>
  <si>
    <t>Итого на реализацию мероприятий по строительству, модернизации и реконструкции объектов централизованных систем водоотведения, строительство которых финансируется за счет платы за подключение</t>
  </si>
  <si>
    <t>Итого на реализацию мероприятий по модернизации или реконструкции существующих объектов централизованных систем водоснабжения в целях снижения уровня износа существующих объектов</t>
  </si>
  <si>
    <t xml:space="preserve">Модернизация или реконструкция существующих объектов централизованных систем водоотведения (за исключением сетей водоотведения) с указанием технических характеристик данных объектов до и после проведения мероприятий
</t>
  </si>
  <si>
    <t>Итого на реализацию мероприятий по модернизации или реконструкции существующих объектов централизованных систем водоотведения в целях снижения уровня износа существующих объектов</t>
  </si>
  <si>
    <t>График ввода объектов централизованных систем водоснабжения и(или) водоотведения в эксплуатацию</t>
  </si>
  <si>
    <t xml:space="preserve">Строительство новых сетей водоотведения в целях подключения объектов капитального строительства абонентов с указанием строящихся участков таких сетей, их диаметра и протяженности, иных технических характеристик
</t>
  </si>
  <si>
    <t>Протяжен-ность, км</t>
  </si>
  <si>
    <t>Всего инвестиций за период по водоснабжению</t>
  </si>
  <si>
    <t>Всего инвестиций за период по водоотведению</t>
  </si>
  <si>
    <t>Точки подключения объектов</t>
  </si>
  <si>
    <t xml:space="preserve">Строительство сетей до границ земельного участка </t>
  </si>
  <si>
    <t>водоснабжение</t>
  </si>
  <si>
    <t>водотведение</t>
  </si>
  <si>
    <t xml:space="preserve">водоснабжение </t>
  </si>
  <si>
    <t>водоотведение</t>
  </si>
  <si>
    <t>Ø, мм</t>
  </si>
  <si>
    <t>L, м</t>
  </si>
  <si>
    <t>Многоквартирные жилые дома, предполагаемые к вводу в 2021 году</t>
  </si>
  <si>
    <t>Водопровод Д-200мм, по ул. Затинная</t>
  </si>
  <si>
    <t>Водопровод Д-300мм, по ул. Кальная</t>
  </si>
  <si>
    <t>Итого</t>
  </si>
  <si>
    <t>Прочие объекты, предполагаемые к вводу в 2021 году</t>
  </si>
  <si>
    <t>Внутриплощадочные сети предприятия</t>
  </si>
  <si>
    <t>внутрипощадочные сети</t>
  </si>
  <si>
    <t>Внутренняя система здания</t>
  </si>
  <si>
    <t xml:space="preserve">Внутриплощадочные сети </t>
  </si>
  <si>
    <t>Индивидуальные жилые дома, предполагаемые к вводу в 2021 году</t>
  </si>
  <si>
    <t>Многоквартирные жилые дома, предполагаемые к вводу в 2022 году</t>
  </si>
  <si>
    <t>Прочие объекты, предполагаемые к вводу в 2022 году</t>
  </si>
  <si>
    <t>Индивидуальные жилые дома, предполагаемые к вводу в 2022 году</t>
  </si>
  <si>
    <t>Многоквартирные жилые дома, предполагаемые к вводу в 2023 году</t>
  </si>
  <si>
    <t>Прочие объекты, предполагаемые к вводу в 2023 году</t>
  </si>
  <si>
    <t>Индивидуальные жилые дома, предполагаемые к вводу в 2023 году</t>
  </si>
  <si>
    <t>Итого по многоквартирным жилым домам</t>
  </si>
  <si>
    <t>Итого по прочим объектам</t>
  </si>
  <si>
    <t>Итого по индивидуальным жилым домам</t>
  </si>
  <si>
    <t>Всего</t>
  </si>
  <si>
    <t>Основные технические характеристики объектов</t>
  </si>
  <si>
    <t>до выполнения мероприятий</t>
  </si>
  <si>
    <t>после выполнения мероприятий</t>
  </si>
  <si>
    <t>диаметр (мм)</t>
  </si>
  <si>
    <t>материал труб</t>
  </si>
  <si>
    <t>пропускная способность (л/сек)</t>
  </si>
  <si>
    <t>сталь</t>
  </si>
  <si>
    <t>ПЭ</t>
  </si>
  <si>
    <t>асбест</t>
  </si>
  <si>
    <t>железобетон</t>
  </si>
  <si>
    <t>80 тыс.м куб/сут.</t>
  </si>
  <si>
    <t>110 тыс.м куб/сут.</t>
  </si>
  <si>
    <t>керамика</t>
  </si>
  <si>
    <t>10 тыс.м куб/сут.</t>
  </si>
  <si>
    <t>42 тыс.м куб/сут.</t>
  </si>
  <si>
    <t>50 тыс.м куб/сут.</t>
  </si>
  <si>
    <t>0,3 тыс.м куб/сут.</t>
  </si>
  <si>
    <t>чугун</t>
  </si>
  <si>
    <t>Сметные стоимости строительства различных объектов капитального строительства непроизводственного назначения и инженерной инфраструктуры</t>
  </si>
  <si>
    <t>Ставки тарифов за подключаемую нагрузку,                руб./м3/сут. без НДС</t>
  </si>
  <si>
    <t>Проектирование строительства станции водоподготовки ультрафиолетового обеззараживания на объекте «Окская очистная водопроводная станция с. Дядьково, ул. Грачи, д.), стр. 101» в г. Рязань</t>
  </si>
  <si>
    <t>Проектирование строительства двух артезианских скважин, строительства станции водоподготовки на объекте: "Артезианская скважина №3 (пос. Солотча), ул. Дунай, 17в» в пос. Солотча, г. Рязань и строительства водопроводной сети до объекта «Трубопроводный транспорт, пос. Солотча, соор.17» в пос. Солотча, г. Рязань"</t>
  </si>
  <si>
    <t>Проектирование строительства артезианской скважины,  строительства станции водоподготовки на объекте: "Артезианская скважина №2/10251/61200685 ул. Коммунальная, 1д", в пос. Солотча, г. Рязань"</t>
  </si>
  <si>
    <t>3 тыс.м куб/сут.</t>
  </si>
  <si>
    <t xml:space="preserve">Проектирование и строительство двух линий напорных коллекторов Ду 1200мм, идущих от КНС N 10 до очистных сооружений РНПК </t>
  </si>
  <si>
    <t>Проектирование и строительство самотечного канализационного коллектора Ду 1600мм от пр. Речников до ул. Есенина</t>
  </si>
  <si>
    <t>Разработка основных технических решений (ОТР) по повышению эффективности очистки воды от запахов на Окской очистной водопроводной станции г. Рязани с проведением опытно-технологических испытаний на объекте</t>
  </si>
  <si>
    <t>Модернизация водопровода Д-300мм, ул. Братиславская, д. 15 от камеры до ВК по ул. Братиславская, д. 7/2 (Железнодорожный участок)</t>
  </si>
  <si>
    <t>Модернизация водопровода Д-200мм по ул. Солнечная, д. 4-8 (Советский участок)</t>
  </si>
  <si>
    <t>Модернизация водопровода  Д-100мм по  адресу:  г. Рязань ул. Сережина Гора  (от д.5А до ул. Бугровка) (Октябрьский  участок)</t>
  </si>
  <si>
    <t>Модернизация водопровода Д-225мм под автомобильной дорогой Московское шоссе, под железной дорогой 196 км до ул. 1-я Красная, 20 ИК №2 (Московский участок)</t>
  </si>
  <si>
    <t>Модернизация Окской ОВС</t>
  </si>
  <si>
    <t>Модернизация Борковской ОВС</t>
  </si>
  <si>
    <t>Модернизация Соколовской ОВС</t>
  </si>
  <si>
    <t>Модернизация  Павловской ОВС</t>
  </si>
  <si>
    <t>Модернизация системы видеонаблюдения (СВН) на Окской ОВС</t>
  </si>
  <si>
    <t>Реконструкция водоводов на сооружениях второй очереди Соколовской ОВС</t>
  </si>
  <si>
    <t>Модернизация канализационного коллектора по пр. Речников от района Лесопарка до д. 3 по площади 26 Бакинских Комиссаров (1 этап)</t>
  </si>
  <si>
    <t>Модернизация канализации Д-200мм, ул. Ломоносова, д. 23 (Октябрьский участок)</t>
  </si>
  <si>
    <t>2.6</t>
  </si>
  <si>
    <t>Модернизация канализации Д-300мм  по ул. Энгельса, от д. 21 до д. 35/7 (Московский участок)</t>
  </si>
  <si>
    <t>2.7</t>
  </si>
  <si>
    <t>Модернизация канализации Д-200мм по ул. Весенняя (Железнодорожный участок)</t>
  </si>
  <si>
    <t>2.8</t>
  </si>
  <si>
    <t>Модернизация технологических систем на КНС</t>
  </si>
  <si>
    <t>2.9</t>
  </si>
  <si>
    <t>2.10</t>
  </si>
  <si>
    <t>2.11</t>
  </si>
  <si>
    <t>2.12</t>
  </si>
  <si>
    <t>2.13</t>
  </si>
  <si>
    <t>2.15</t>
  </si>
  <si>
    <t>2.16</t>
  </si>
  <si>
    <t>2.17</t>
  </si>
  <si>
    <t>1.20</t>
  </si>
  <si>
    <t>№ мероприятий</t>
  </si>
  <si>
    <t>2.18</t>
  </si>
  <si>
    <t>2.19</t>
  </si>
  <si>
    <t>2.20</t>
  </si>
  <si>
    <t>2.21</t>
  </si>
  <si>
    <t>2.22</t>
  </si>
  <si>
    <t xml:space="preserve">Увеличение пропускной способности существующих сетей водоснабжения в целях подключения объектов капитального строительства абонентов с указанием участков таких сетей, их протяженности, пропускной способности, иных технических характеристик до и после проведения мероприятий
</t>
  </si>
  <si>
    <t>1.21</t>
  </si>
  <si>
    <t xml:space="preserve">Увеличение мощности и производительности существующих объектов централизованных систем водоотведения (за исключением сетей водоотведения) с указанием технических характеристик объектов централизованных систем водоотведения до и после проведения мероприятий
</t>
  </si>
  <si>
    <t>ПНД</t>
  </si>
  <si>
    <t>78 тыс.м куб/сут.</t>
  </si>
  <si>
    <t>32 тыс.м куб/сут.</t>
  </si>
  <si>
    <t>27 тыс.м куб/сут.</t>
  </si>
  <si>
    <t>22 тыс.м куб/сут.</t>
  </si>
  <si>
    <t xml:space="preserve">Модернизация или реконструкция существующих сетей водоснабжения с указанием участков таких сетей, их протяженности, пропускной способности, иных технических характеристик до и после проведения мероприятий
</t>
  </si>
  <si>
    <t xml:space="preserve">Модернизация или реконструкция существующих сетей водоотведения с указанием участков таких сетей, их протяженности, пропускной способности, иных технических характеристик до и после проведения мероприятий
</t>
  </si>
  <si>
    <t>Стеклопластик</t>
  </si>
  <si>
    <t>амортизация, в т.ч.:</t>
  </si>
  <si>
    <t>по водоснабжению</t>
  </si>
  <si>
    <t>по водоотведению</t>
  </si>
  <si>
    <t>прочие собственные источники (плата за подключение), в т.ч.:</t>
  </si>
  <si>
    <t>300-500</t>
  </si>
  <si>
    <t>28 тыс.м куб/сут.</t>
  </si>
  <si>
    <t>33 тыс.м куб/сут.</t>
  </si>
  <si>
    <t>51 тыс.м куб/сут.</t>
  </si>
  <si>
    <t>23 тыс.м куб/сут.</t>
  </si>
  <si>
    <t>Водопровод Д-150мм,  по ул. Горького</t>
  </si>
  <si>
    <t>Многоквартирный жилой дом с объектами социальной и общественно-деловой инфраструктуры и подземным паркингом</t>
  </si>
  <si>
    <t>Водопровод Д-300 мм, по ул. Ленинского Комсомола</t>
  </si>
  <si>
    <t>Канализация Д - 300 мм,  по ул. Ленинского Комсомола</t>
  </si>
  <si>
    <t>ул. Зубковой</t>
  </si>
  <si>
    <t>Водопровод Д-300мм, по ул. Зубковой</t>
  </si>
  <si>
    <t>Канализация Д-400мм,  в районе жилого дома №28, к.1 по ул. Зубковой</t>
  </si>
  <si>
    <t>Водопровод Д-200мм,  в районе объекта</t>
  </si>
  <si>
    <t>Канализация  Д-300мм, в районе объкта.</t>
  </si>
  <si>
    <t>Водопровод                    Д-100 мм,                                по ул. Радищева</t>
  </si>
  <si>
    <t>Канализация Д-200 мм,  по ул. Радищева</t>
  </si>
  <si>
    <t>Водопровод Д-100 мм, в районе объекта</t>
  </si>
  <si>
    <t>Канализация Д-300 мм, в районе объекта</t>
  </si>
  <si>
    <t>Объект недвижимого имущества</t>
  </si>
  <si>
    <t>Коженкин И.А.</t>
  </si>
  <si>
    <t>Водопровод Д-150 мм, в районе объекта</t>
  </si>
  <si>
    <t>Административные здания</t>
  </si>
  <si>
    <t>Водопровод Д-300 мм, в районе пересечения ул. Боголюбова и                           ул. Радиозаводская</t>
  </si>
  <si>
    <t>Канализационный коллектор Д - 700 мм,  по                                ул. Боголюбова</t>
  </si>
  <si>
    <t>Клевлеев Д.М.,                      Прокофьев А.Ю.</t>
  </si>
  <si>
    <t>Вынесеный водопровод Д-150 мм,   в районе данного объекта</t>
  </si>
  <si>
    <t>Канализация Д-150 мм, в районе объекта</t>
  </si>
  <si>
    <t>Автозаправочная станция (АЗС)</t>
  </si>
  <si>
    <t>Канализационный коллектор КК-1 на частной канализационной сети, в котором установлена КНС.</t>
  </si>
  <si>
    <t>Водопровод Д-100 мм,  в районе объекта</t>
  </si>
  <si>
    <t>Водопровод Д-300мм, в районе проезда Яблочкова</t>
  </si>
  <si>
    <t>Канализационный коллектор Д-600-700мм, в районе объекта</t>
  </si>
  <si>
    <t>Водопровод Д-150мм,  по ул. Ленина</t>
  </si>
  <si>
    <t>Канализация Д-200мм,  по ул. Ленина д. 31</t>
  </si>
  <si>
    <t>Техническое перевооружение и расширение инструментального производства</t>
  </si>
  <si>
    <t>Внутрипощадочные сети</t>
  </si>
  <si>
    <t>Водопровод Д-100 мм,  по ул. 1-я Прудная</t>
  </si>
  <si>
    <t>Канализация Д-300 мм,  по ул. 1-я Прудная</t>
  </si>
  <si>
    <t xml:space="preserve">Частный водопровод                Д-32 мм </t>
  </si>
  <si>
    <t>Частная канализация                Д-100 мм</t>
  </si>
  <si>
    <t>Канализация Д-300мм,  в районе объекта</t>
  </si>
  <si>
    <t>Водопровод Д-200 мм идущий от насосной станции "Агропром"</t>
  </si>
  <si>
    <t>Канализация Д-150мм,  в районе объекта</t>
  </si>
  <si>
    <t>ул. Зубковой, д. 2 а;                         62:29:0110013:6</t>
  </si>
  <si>
    <t>жилой дом</t>
  </si>
  <si>
    <t>Свирин В.А.</t>
  </si>
  <si>
    <t>Водопровод Д-150мм, по ул. Призаводская</t>
  </si>
  <si>
    <t>Садчикова Т.А.</t>
  </si>
  <si>
    <t>Водопровод Д-100 мм,     в п. Божатково</t>
  </si>
  <si>
    <t>Кирьянов В.Ю.</t>
  </si>
  <si>
    <t>Водопровод  Д-250 мм, в районе объекта</t>
  </si>
  <si>
    <t>Каримова Б.А.</t>
  </si>
  <si>
    <t>Водопровод  Д-150 мм,  в районе объекта</t>
  </si>
  <si>
    <t>Полина А.П.,                   Полина В.В.,                             Полина А.В.,                               Мухин И.Н.</t>
  </si>
  <si>
    <t>Водопровод Д-100 мм,  в п. Божатково</t>
  </si>
  <si>
    <t>Боков А.А.</t>
  </si>
  <si>
    <t>Водопровод Д-250 мм,  в районе объекта</t>
  </si>
  <si>
    <t>Козлова Н.Е.</t>
  </si>
  <si>
    <t>Рыжов В.В.</t>
  </si>
  <si>
    <t>Чумичев А.А</t>
  </si>
  <si>
    <t>Канализационный коллектор Д-500 мм, по ул. Грачи</t>
  </si>
  <si>
    <t>Федин А.И.</t>
  </si>
  <si>
    <t>Костина Н.Ф.</t>
  </si>
  <si>
    <t>Водопровод Д-100 мм,  по ул.12-я Линия</t>
  </si>
  <si>
    <t>Копылова Е.Н.</t>
  </si>
  <si>
    <t>Водопровод Д-100 мм,  по ул.Казанская</t>
  </si>
  <si>
    <t>Соловьев Д.С.</t>
  </si>
  <si>
    <t>Водопровод Д-100 мм,  по ул. 1-й Рязанский проезд</t>
  </si>
  <si>
    <t>Периго Н.Б.</t>
  </si>
  <si>
    <t>Водопровод Д-100 мм,  по ул. Осипенко</t>
  </si>
  <si>
    <t>Фетисов А.Р.</t>
  </si>
  <si>
    <t xml:space="preserve">Водовод - Д-400 мм,  по ул. Московское шоссе </t>
  </si>
  <si>
    <t>Половинкина Ю.В.</t>
  </si>
  <si>
    <t>Частный водопровод              Д-63 мм, по ул. Озерный переулок</t>
  </si>
  <si>
    <t>Краснов В.И.</t>
  </si>
  <si>
    <t>Водопровод Д-100 мм,  в пос. Божатково</t>
  </si>
  <si>
    <t>Исайкин В.С.</t>
  </si>
  <si>
    <t xml:space="preserve">Водопровод Д-100 мм, по ул. Школьная </t>
  </si>
  <si>
    <t>Шаров Э.И.</t>
  </si>
  <si>
    <t xml:space="preserve">Водопровод Д-100 мм,  по ул. Школьная </t>
  </si>
  <si>
    <t>Сытник Л.Н.</t>
  </si>
  <si>
    <t>Канализация Д-200 мм,  в районе объекта</t>
  </si>
  <si>
    <t>Захарова Г.М.</t>
  </si>
  <si>
    <t>Водопровод Д-100 мм, по 1-му Дягилевскому проезду</t>
  </si>
  <si>
    <t>Федотова Р.А.</t>
  </si>
  <si>
    <t>Водопровод Д-300мм, в районе Михайловского шоссе</t>
  </si>
  <si>
    <t>Котилогли Г.Н.</t>
  </si>
  <si>
    <t>Частный водопровод    Д-100 мм, построенный для жилого дома № 36 по 6-му Аллейному проезду</t>
  </si>
  <si>
    <t>Овчинников А.Н.</t>
  </si>
  <si>
    <t>Водопровод Д-100 мм,  по ул.1-й Весенний переулок</t>
  </si>
  <si>
    <t>Абьянова Р.Я.</t>
  </si>
  <si>
    <t>Водопровод Д-150 мм,  по ул.Новопавловская</t>
  </si>
  <si>
    <t>Чепурных А.А.</t>
  </si>
  <si>
    <t>Водопровод Д-200 мм,  по ул.Голенчинское шоссе</t>
  </si>
  <si>
    <t>Шушарин В.А.</t>
  </si>
  <si>
    <t>Чернобаевская ул., д. 26;                            62:29:0070024:36</t>
  </si>
  <si>
    <t>Водопровод Д-300мм, в районе жилого дома №17 по ул Татарской</t>
  </si>
  <si>
    <t>Столярова Ю.В.</t>
  </si>
  <si>
    <t>ул. Роща, уч. 3</t>
  </si>
  <si>
    <t>Водопровод Д-100мм, в районе объекта</t>
  </si>
  <si>
    <t>Ведутенко А.Ю.</t>
  </si>
  <si>
    <t>Водопровод Д-150 мм, по ул. Ветеринарная</t>
  </si>
  <si>
    <t>Водовод Д-600мм,  по ул. Новоселов</t>
  </si>
  <si>
    <t>Канализационный коллектор Д-500мм,  в районе объекта</t>
  </si>
  <si>
    <t>Водовод Д-700 мм,                                       с Борковской ОВС</t>
  </si>
  <si>
    <t>Водопровод Д-300 мм,  по ул. Урицкого</t>
  </si>
  <si>
    <t>Канализация Д-300 мм,  по ул. Лермонтова</t>
  </si>
  <si>
    <t>Водопровод Д-200 мм,  в районе объекта</t>
  </si>
  <si>
    <t>Канализационный коллектор Д-500 мм,                                             в районе объекта</t>
  </si>
  <si>
    <t xml:space="preserve">ул. Зубковой                              </t>
  </si>
  <si>
    <t>Водопровод Д-300 мм,  по ул. Зубковой</t>
  </si>
  <si>
    <t>Канализация Д-250 мм,                   по ул. Олимпийский городок</t>
  </si>
  <si>
    <t>Водовод Д-700 мм,                 с Борковской ОВС</t>
  </si>
  <si>
    <t>Канализационный коллектор Д-450 мм,                                           по ул. Княжье Поле</t>
  </si>
  <si>
    <t xml:space="preserve">Промышленное предприятие </t>
  </si>
  <si>
    <t>Детское дошкольное учреждение</t>
  </si>
  <si>
    <t>Водопровод Д-300 мм,  в районе объекта</t>
  </si>
  <si>
    <t>Канализация Д-160мм, идущая  от детского сада № 21 по ул. Васильевская</t>
  </si>
  <si>
    <t>Филатова Н.А.</t>
  </si>
  <si>
    <t>Водопровод Д-300 мм, по ул. Юбилейная</t>
  </si>
  <si>
    <t>Канализация Д-150 мм,  в районе жилого дома № 1/13 по ул. Юбилейная</t>
  </si>
  <si>
    <t>Автомойка самообслуживания</t>
  </si>
  <si>
    <t>Есаян В.Д.</t>
  </si>
  <si>
    <t>Водопровод Д-250 мм, по ул. Юбилейная</t>
  </si>
  <si>
    <t>Канализационный коллекторД-500 мм,  в районе пересечения ул. Юбилейная и ул. Великанова</t>
  </si>
  <si>
    <t>Водопровод Д-225 мм, построенный для жилых домов 67 к.3 по ул. Касимовское шоссе</t>
  </si>
  <si>
    <t>Канализационный коллектор Д-2000 мм, вынесенный с пятна застройки объекта</t>
  </si>
  <si>
    <t>РГРТУ склад ОМТС</t>
  </si>
  <si>
    <t>РГРУ им. В.Ф. Уткина</t>
  </si>
  <si>
    <t>Водовод Д-600 мм,                 с Соколовской ОВС</t>
  </si>
  <si>
    <t>Канализация 2Д-100 мм,  от предприятия "Гардиан стекло"</t>
  </si>
  <si>
    <t>Агиянц С.Р.</t>
  </si>
  <si>
    <t>Вынесенный водопровод Д-250 мм,  в районе объекта</t>
  </si>
  <si>
    <t>Канализационный коллектор Д-600 мм,  по проезду Шабулина</t>
  </si>
  <si>
    <t>Водопровод Д-200мм,  в районе жилого дома №31 корп.1 по                       ул. Бирюзова</t>
  </si>
  <si>
    <t>Канализация Д-250мм,  в районе жилого дома №31 корп.1 по ул. Бирюзова</t>
  </si>
  <si>
    <t>Водопровод Д-100мм, принадлежащий                 ООО "Сафьян"</t>
  </si>
  <si>
    <t>Канализация Д-300мм, принадлежащая                       ООО "Сафьян"</t>
  </si>
  <si>
    <t>Водопровод Д-100 мм,  в районе объекта по ул. Декабристов</t>
  </si>
  <si>
    <t>Канализация Д- 200 мм, по ул. 1-й Космодемьянский проезд</t>
  </si>
  <si>
    <t>Водопровод Д-150мм,  в районе жилого дома №18 по ул. Новоселов</t>
  </si>
  <si>
    <t>Водопровод Д-300 мм, по ул. Крупская</t>
  </si>
  <si>
    <t>Канализация Д-300 мм,  в районе объекта</t>
  </si>
  <si>
    <t>Водопровод Д-100мм, в районе дома 21 по ул. Связи</t>
  </si>
  <si>
    <t>Канализация Д-200мм, в районе дома 22 по ул. Связи</t>
  </si>
  <si>
    <t xml:space="preserve">Гараж </t>
  </si>
  <si>
    <t>Калинин В.И.</t>
  </si>
  <si>
    <t>Водопровод Д-100 мм, по ул. Колупановка</t>
  </si>
  <si>
    <t>Сливная станция</t>
  </si>
  <si>
    <t>Канализационный коллектор Д-600 мм,  в районе объекта</t>
  </si>
  <si>
    <t>Офисы и представительства</t>
  </si>
  <si>
    <t>Старков Д.А.</t>
  </si>
  <si>
    <t>Водопровод Д-300 мм,  в районе дома № 17 корп.1 по ул. Интернациональная</t>
  </si>
  <si>
    <t>Канализация Д-300, в районе объекта</t>
  </si>
  <si>
    <t>Некапитальная автомойка самообслуживания</t>
  </si>
  <si>
    <t>Частный водопровод            Д-150 мм,  по территории ТЦ "Барс"</t>
  </si>
  <si>
    <t>Частная канализационная сеть Д-300,  по территории ТЦ "Барс"</t>
  </si>
  <si>
    <t>Королев А.Ю.</t>
  </si>
  <si>
    <t>Канализация     Д-200 мм,  по в  районе объекта</t>
  </si>
  <si>
    <t>Боброва Ж.В.</t>
  </si>
  <si>
    <t>Водопровод Д-150 мм,  в районе объекта</t>
  </si>
  <si>
    <t>Канализация  Д-150 мм,  в районе объекта</t>
  </si>
  <si>
    <t>Водопровод Д-150 мм,  в районе дома № 9 по    ул. Пирогова</t>
  </si>
  <si>
    <t>Канализационный коллектор Д-400 мм, в районе объекта</t>
  </si>
  <si>
    <t>Водопровод Д-150 мм,  в районе                                   ул. Вознесенская</t>
  </si>
  <si>
    <t>Канализация Д-150 мм,  по ул. Вознесенская</t>
  </si>
  <si>
    <t>Предыбайло А.Н.</t>
  </si>
  <si>
    <t>Водопровод Д-100 мм,  в районене объекта</t>
  </si>
  <si>
    <t>Канализационный коллектор Д-1200 мм,  по ул. Рязанская</t>
  </si>
  <si>
    <t>Водопровод Д-150 мм,  для жилого дома п.40 (по ППТ)</t>
  </si>
  <si>
    <t>Канализация Д-200 мм,  для жилого дома п.40                   (по ППТ)</t>
  </si>
  <si>
    <t>Канализация Д-200 мм, в районе объект</t>
  </si>
  <si>
    <t>Водопровод Д-100мм,  на жилой дом № 1 к.1 по ул. Трудовая</t>
  </si>
  <si>
    <t>Канализация Д-150 мм,  от жилого дома № 14/1 по ул. Трудовая</t>
  </si>
  <si>
    <t>Гаражный бокс</t>
  </si>
  <si>
    <t>Есаян А.В.</t>
  </si>
  <si>
    <t>Водопровод Д-200 мм, по ул. Гоголя</t>
  </si>
  <si>
    <t>Храм Сретения Господня</t>
  </si>
  <si>
    <t>Местная религиозная организация</t>
  </si>
  <si>
    <t>пл. Новаторов</t>
  </si>
  <si>
    <t>Водовод Д-500мм, по пл. Новаторов</t>
  </si>
  <si>
    <t>Канализация Д-300мм, по пл. Новаторов в районе ТД "Александровский"</t>
  </si>
  <si>
    <t>Грамзина О.А.</t>
  </si>
  <si>
    <t>Воопровод  Д-100 мм,  по ул. 1-й Рязанский проезд</t>
  </si>
  <si>
    <t>Ларин В.И.</t>
  </si>
  <si>
    <t>Частный водопровод Д-100мм,  в районе объекта по ул. Сережин перулок</t>
  </si>
  <si>
    <t>Канализация Д-200 мм,  в районе бъекта по ул. Сережин переулок</t>
  </si>
  <si>
    <t>Морозова Н.М</t>
  </si>
  <si>
    <t>Канализация Д-300 мм,  в районе бъекта</t>
  </si>
  <si>
    <t>Богданов А.В.</t>
  </si>
  <si>
    <t>Воопровод  Д-250 мм, по территории с/т "Изумруд"</t>
  </si>
  <si>
    <t>Мартынов А.Ю.</t>
  </si>
  <si>
    <t>Частный водопровод Д-32 мм,  в районе объекта</t>
  </si>
  <si>
    <t>Бардин И.В.</t>
  </si>
  <si>
    <t>Канализационный коллектор Д-500 мм, по ул. Коняева</t>
  </si>
  <si>
    <t>Михайлов В.Ю.,                 Михайлов А.В</t>
  </si>
  <si>
    <t>Баранова Р.К.</t>
  </si>
  <si>
    <t>Воопровод Д-100 мм,  по ул. 1-й Рязанский проезд</t>
  </si>
  <si>
    <t>Чадаев М.В.</t>
  </si>
  <si>
    <t>Частный водопровод              Д-32 мм, идущий на жилой дом № 24 по                 ул. Вольная</t>
  </si>
  <si>
    <t>Белякова М.В.</t>
  </si>
  <si>
    <t>Воопровод  Д-100 мм, по ул. Школьная</t>
  </si>
  <si>
    <t>Садовничья Е.В.</t>
  </si>
  <si>
    <t>Воопровод   Д-100 мм,  по ул. Хиринская</t>
  </si>
  <si>
    <t>Силанов И.В.</t>
  </si>
  <si>
    <t>Водопровод                   Д-200 мм,  по ул. Светлый проезд</t>
  </si>
  <si>
    <t>Рокунова Н.В.</t>
  </si>
  <si>
    <t>Водопровод  Д-100 мм,  в районе объекта</t>
  </si>
  <si>
    <t>Шаухин Г.В.</t>
  </si>
  <si>
    <t>Водопровод   Д-100 мм,  по ул. Лесная</t>
  </si>
  <si>
    <t>Шаухина Е.В.</t>
  </si>
  <si>
    <t>Водопровод   Д-100 мм, по ул. Лесная</t>
  </si>
  <si>
    <t>Кошелев П.В.</t>
  </si>
  <si>
    <t>Водопровод   Д-100 мм, по ул. Владимирская</t>
  </si>
  <si>
    <t>Озерова В.В.,                        Чиликина Н.Г.</t>
  </si>
  <si>
    <t>Канализация Д-200 мм,  по ул. 4-й Коломенский проезд</t>
  </si>
  <si>
    <t>Макарцова М.В.</t>
  </si>
  <si>
    <t>Мишков И.Т.</t>
  </si>
  <si>
    <t>Водопровод Д-100 мм, по ул. Весенняя</t>
  </si>
  <si>
    <t>Пологаева Е.А.</t>
  </si>
  <si>
    <t>Водопровод Д-100 мм,  в районе ул. Мещерская</t>
  </si>
  <si>
    <t>Лавренюк Е.А.</t>
  </si>
  <si>
    <t>Водопровод Д-100 мм,  по ул.Голенчинская</t>
  </si>
  <si>
    <t>Водопровод Д-250мм, в районе объекта</t>
  </si>
  <si>
    <t>Ларин В.В.</t>
  </si>
  <si>
    <t>Водопровод Д-150 мм,  по ул. 2-й Мервинский проезд</t>
  </si>
  <si>
    <t>Канализационный  коллектор Д- 600 мм,  по ул. 1-й Мервинский проезд</t>
  </si>
  <si>
    <t>Канализация   Д-200 мм, которая идет от здания школы № 36 и жилого дома № 1 по ул. Гражданская</t>
  </si>
  <si>
    <t>Многоквартирные жилые дома с нежилыми помещениями</t>
  </si>
  <si>
    <t>Водопровод    Д-300 мм,  по ул. 1-й проезд Гагарина</t>
  </si>
  <si>
    <t>Канализация Д-300 мм,  по ул. Татарская</t>
  </si>
  <si>
    <t>Водопровод Д-100 мм,  по ул. Садовая</t>
  </si>
  <si>
    <t>Канализация Д-200 мм,  в районе ул. Садовая</t>
  </si>
  <si>
    <t>Водопровод                       Д-300мм,   по                        ул. Братиславская</t>
  </si>
  <si>
    <t>Канализционный коллектор Д-500мм,  по ул. Чернышевского</t>
  </si>
  <si>
    <t>Многоквартирные жилые дома</t>
  </si>
  <si>
    <t>Канализационный коллектор Д-500 мм,  по ул. Санаторий</t>
  </si>
  <si>
    <t>Многоквартирный жилой комплекс с нежилыми помещениями                            (2-я оч. строит.)</t>
  </si>
  <si>
    <t>Водопровод Д-150 мм, по ул. Октябрьская</t>
  </si>
  <si>
    <t>Внутриквартальная канализация Д-300 мм,  в районе объекта</t>
  </si>
  <si>
    <t>Водопровод Д-150 мм, по ул. Вознесенская</t>
  </si>
  <si>
    <t>Канализационный коллектор Д-500 мм, по ул. Щедрина</t>
  </si>
  <si>
    <t>Канализационная сеть                  Д - 300 мм,  по ул. Касимовское шоссе</t>
  </si>
  <si>
    <t>Водопровод Д-300 мм,  по ул. Татарская</t>
  </si>
  <si>
    <t>Канализационная сеть     Д - 300 мм, по ул. Татарская</t>
  </si>
  <si>
    <t>Комплекс жилых домов по ул. Касимовское шоссе. Жилой дом № 74-76, 82 по ППТ (3-я очередь)</t>
  </si>
  <si>
    <t>Водовод Д - 600 мм,  в районе ул. Касимовское шоссе</t>
  </si>
  <si>
    <t xml:space="preserve">Многоквартирный жилой дом с нежилыми помещениями </t>
  </si>
  <si>
    <t>Водопровод Д-225 мм, в районе дома № 3 по ул. Семчинская</t>
  </si>
  <si>
    <t xml:space="preserve">Канализационный коллектор Д-500 мм,  в районе детской поликлиники по ул. Интернациональная </t>
  </si>
  <si>
    <t>Водовод Д-400 мм, в доль Московского шоссе</t>
  </si>
  <si>
    <t>Канализационный коллектор Д-800мм,  по ул. Мервинская</t>
  </si>
  <si>
    <t>Канализация Д-400мм, по ул. Горького</t>
  </si>
  <si>
    <t>Затинная ул., д.60-62</t>
  </si>
  <si>
    <t>Водопровод Д-150 мм, по ул. Советская</t>
  </si>
  <si>
    <t>Канализация Д-200 мм,  по ул. Шевченко</t>
  </si>
  <si>
    <t>р-н Мервино</t>
  </si>
  <si>
    <t>Канализационный коллектор  Д-600 мм, по ул. Мервинская</t>
  </si>
  <si>
    <t>Водопровод Д-400мм,  по ул. Московское шоссе</t>
  </si>
  <si>
    <t>Канализация Д-400 мм,                              по ул. Московское шоссе</t>
  </si>
  <si>
    <t>Водопровод Д-300 мм,  в р-не объекта</t>
  </si>
  <si>
    <t>Канализация Д-300 мм,                 в р-не объекта</t>
  </si>
  <si>
    <t>Водовод Д-1000 мм,                  по ул. Большая</t>
  </si>
  <si>
    <t>Канализационный коллектор Д- 2000 мм,  идущий на КНС № 10</t>
  </si>
  <si>
    <t>Водопровод   Д-300мм,  в районе жилого дома №9 по  ул. Мервинская</t>
  </si>
  <si>
    <t>Административно - бытовое здание</t>
  </si>
  <si>
    <t>Водовод Д-600 мм,                    по ул. Рязанская</t>
  </si>
  <si>
    <t>Здание аптеки</t>
  </si>
  <si>
    <t>Водопровод Д-200 мм,  по ул. Корнилова</t>
  </si>
  <si>
    <t>Канализация Д-150 мм, по ул. Корнилова</t>
  </si>
  <si>
    <t>Реконструируемая детская школа искусств № 5</t>
  </si>
  <si>
    <t>Канализация Д-200 мм, в районе объекта</t>
  </si>
  <si>
    <t>Нежилое здание (гараж)</t>
  </si>
  <si>
    <t>ОГБПОУ РСК</t>
  </si>
  <si>
    <t>Водопровод Д-200 мм, по ул. Пугачева</t>
  </si>
  <si>
    <t>Канализация Д-150 мм,  на КНС № 17 по ул. Пугачева</t>
  </si>
  <si>
    <t>Ресторан</t>
  </si>
  <si>
    <t>ИП Самохин Т.А.</t>
  </si>
  <si>
    <t>Водовод Д-500 мм,                по ул. Новоселов</t>
  </si>
  <si>
    <t>Канализация Д-400 мм,                  по ул. Тимакова</t>
  </si>
  <si>
    <t>Строительство здания дошкольной образовательной организации для детей от 2 месяцев до 3 лет на 60 мест</t>
  </si>
  <si>
    <t>Водовод Д-1000 мм,                с Окской ОВС</t>
  </si>
  <si>
    <t>Канализационный коллекторД-500мм,                         с Окской ОВС</t>
  </si>
  <si>
    <t>Средняя образовательная школа на 500 мест учащихся</t>
  </si>
  <si>
    <t>Водовод Д-1000 мм,  с Окской ОВС</t>
  </si>
  <si>
    <t>Нежилые помещения Н1 и Н2</t>
  </si>
  <si>
    <t>Моргунов В.В.</t>
  </si>
  <si>
    <t>Частный водопровод               Д-75 мм, в районе объекта</t>
  </si>
  <si>
    <t>Частная канализация                     Д - 200 мм,  в районе объекта</t>
  </si>
  <si>
    <t>Торгово-офисный комплекс</t>
  </si>
  <si>
    <t>Водовод-500мм,                     в районе объекта</t>
  </si>
  <si>
    <t>Канализационный коллектор Д-400 мм,                                            в районе объекта</t>
  </si>
  <si>
    <t>Канализация Д-200 мм, на КНС №2 в п. Солотча</t>
  </si>
  <si>
    <t>Водопровод Д-200 мм,  в районе дома № 10 к. 2 по ул. Шереметьевская</t>
  </si>
  <si>
    <t>Канализационный коллектор Д-500, мм,  в районе дома № 10 по ул. Шереметьевская</t>
  </si>
  <si>
    <t>Офисное здание с подземной автопарковкой</t>
  </si>
  <si>
    <t>Шишкин И.В.</t>
  </si>
  <si>
    <t>Водопровод Д-150 мм, по ул. Ленина</t>
  </si>
  <si>
    <t>Канализация Д-200 мм,                    по ул. Ленина</t>
  </si>
  <si>
    <t>Автомойка</t>
  </si>
  <si>
    <t>Частный водопровод                 Д-150 мм, построен на нежилое здание по ул. Вокзальная, 20</t>
  </si>
  <si>
    <t>Частная канализация                       Д-63 мм, которая идет от нежилое здание по ул. Вокзальная, 20</t>
  </si>
  <si>
    <t>Ерофеевская Л.М.</t>
  </si>
  <si>
    <t>Магазин промтоваров</t>
  </si>
  <si>
    <t>Шулепина К.И.</t>
  </si>
  <si>
    <t>Внутренняя система водопровода жилого дома № 23 по ул. Княжье поле</t>
  </si>
  <si>
    <t>Внутренняя система канализации  жилого дома № 23 по ул. Княжье поле</t>
  </si>
  <si>
    <t>ИП И.Ю. Саморуков</t>
  </si>
  <si>
    <t>Частный водопровод Д-225 мм,  в районе объекта</t>
  </si>
  <si>
    <t>Частная канализация Д-300 мм,  в районе объекта</t>
  </si>
  <si>
    <t>Православный храмовый комплекс</t>
  </si>
  <si>
    <t>Канализационный коллектор Д-800 мм,  в районе объекта</t>
  </si>
  <si>
    <t>Водопровод Д-100 мм,  в районе пересечения   ул. Добролюбова и               ул. Новоселковская</t>
  </si>
  <si>
    <t>Канализационный коллектор Д-1200 мм, который идет на станцию биологической очитки в п. Турлатово</t>
  </si>
  <si>
    <t>Водовод Д-500 мм,             по ул. Павлова</t>
  </si>
  <si>
    <t>Канализационный коллектор Д-400 мм, в районе дома № 59 по ул. Чапаева.</t>
  </si>
  <si>
    <t>Приемная камера КНС № 2</t>
  </si>
  <si>
    <t>Административно- хозяйственное здание</t>
  </si>
  <si>
    <t>Частный водопровод,                          в районе объекта</t>
  </si>
  <si>
    <t>Частная канализация,                     в районе объекта</t>
  </si>
  <si>
    <t xml:space="preserve">Нежилые здания (лит. В., лит. Г.); </t>
  </si>
  <si>
    <t>ИП Пластунов Б.Б.</t>
  </si>
  <si>
    <t>Частный водопровод,  в районе объекта</t>
  </si>
  <si>
    <t>Канализация Д-150 мм, в районе № 2 а по                             ул. Весенняя</t>
  </si>
  <si>
    <t>ИП Мусаев Н.М. оглы</t>
  </si>
  <si>
    <t xml:space="preserve">Водопровод Д-300 мм,  в районе </t>
  </si>
  <si>
    <t>Здание крестильни</t>
  </si>
  <si>
    <t>Канализация Д- 150 мм,  в районе жилого дома № 13 по ул. Гайдара</t>
  </si>
  <si>
    <t>Водопровод Д-150 мм, по ул.Маяковского</t>
  </si>
  <si>
    <t>Канализация Д-150 мм, в районе размещения объекта</t>
  </si>
  <si>
    <t>ИП Елисеева Ж.В.</t>
  </si>
  <si>
    <t>Водопровод Д-250 мм, по ул.Полевая</t>
  </si>
  <si>
    <t>Канализационный коллекторр Д-500 мм,  по ул. Полевая</t>
  </si>
  <si>
    <t>Самохин А.В.</t>
  </si>
  <si>
    <t>Водопровод Д-100 мм, по ул. Пожалостина</t>
  </si>
  <si>
    <t>Канализационный коллектор Д-400 мм, в районе                     ул. Пожалостина</t>
  </si>
  <si>
    <t>Объект бытового обслуживания</t>
  </si>
  <si>
    <t>Бодягин Н.В.</t>
  </si>
  <si>
    <t>Водопровод Д-100 мм,  в районе                                    ул. Первомайская</t>
  </si>
  <si>
    <t>Фарян М.Э.</t>
  </si>
  <si>
    <t>Водопровод Д-225 мм,  в районе                                      ул. Забайкальская</t>
  </si>
  <si>
    <t>Канализация Д-300 мм,  по ул. Забайкальская</t>
  </si>
  <si>
    <t>Нежилое  здание</t>
  </si>
  <si>
    <t>Канализация Д-250 мм,  в районе объекта</t>
  </si>
  <si>
    <t>Крупина З.П.</t>
  </si>
  <si>
    <t>Канализация   Д-200 мм,  в районе объекта</t>
  </si>
  <si>
    <t>Канализация    Д - 400 мм,  в районе жилого дома № 236а и №236 б по ул. Михайловское шоссе</t>
  </si>
  <si>
    <t>Автокомплекс</t>
  </si>
  <si>
    <t>Частнаяй канализация Д-300 мм, на территории АО "Русская пивоваренной компании "Хмелефф"</t>
  </si>
  <si>
    <t xml:space="preserve">1вариант:                Водопровод Д- 200 мм,             ул. Окский проезд;                     2 вариант:                     Частный водопровод              Д -200 мм. </t>
  </si>
  <si>
    <t>Канализация Д-1600 мм, по ул. Окский проезд</t>
  </si>
  <si>
    <t>Водопровод Д-300мм,  в районе жилого дома №3 на пл. Дмитрова</t>
  </si>
  <si>
    <t>Водовод Д-500 мм, по ул. Ситниковская</t>
  </si>
  <si>
    <t>Водопровод Д-225 мм,  на жилой дом №67 к.3 по ул. Касимовское шоссе</t>
  </si>
  <si>
    <t>Канадизация Д-300 мм,   от жилого дома №67 к.3 по ул. Касимовское шоссе</t>
  </si>
  <si>
    <t>Канализация Д-150 мм,  от жилого дома № 4 по ул. Каширина</t>
  </si>
  <si>
    <t>ул. Петрова, д. 10</t>
  </si>
  <si>
    <t>Водопровод Д-300 мм,  по ул. Петрова</t>
  </si>
  <si>
    <t>внутридворовая канализация</t>
  </si>
  <si>
    <t>Водопровод Д-100 мм,  в районе пл. Монастырская</t>
  </si>
  <si>
    <t>Канализация Д-200 мм,  в районе  объекта</t>
  </si>
  <si>
    <t>Водопровод Д-250 мм, по  ул. Пролетарская</t>
  </si>
  <si>
    <t>Канализапциолнный коллектор Д-600мм, по  ул. Полевая</t>
  </si>
  <si>
    <t>Водопровод Д-150мм, в районе объекта</t>
  </si>
  <si>
    <t>Водопровод Д-100мм,  в районе объекта</t>
  </si>
  <si>
    <t>Канализационный коллектор Д-600мм,  в районе объекта</t>
  </si>
  <si>
    <t>Водопровод Д-150мм, по ул. Братиславская</t>
  </si>
  <si>
    <t>Канализация Д-150мм, в районе объекта</t>
  </si>
  <si>
    <t>Водопровод Д-100мм, в районе дома 15 по ул. Быстрецкая</t>
  </si>
  <si>
    <t>Каналализационный  коллектор Д-2000мм, по ул. Быстрецкая</t>
  </si>
  <si>
    <t>Водопровод Д-150мм, по ул. Горького</t>
  </si>
  <si>
    <t>Водопровод Д-300мм, по ул. Соборная,в районе д.18</t>
  </si>
  <si>
    <t>Канализация Д-200мм, в районе здания 21,                         пл. Соборная</t>
  </si>
  <si>
    <t>Водопровод Д-100мм, по ул. 2-я Безбожная</t>
  </si>
  <si>
    <t>Канализация Д-200мм, по ул. 2-я Безбожная</t>
  </si>
  <si>
    <t>Водопровод Д-150мм, по ул. Кудрявцева</t>
  </si>
  <si>
    <t>Каналлизацияя Д-200мм, по ул. Кудрявцева</t>
  </si>
  <si>
    <t>Водопровод Д-200мм,  по Окскому проезду (принадлежащему ООО "Санеко")</t>
  </si>
  <si>
    <t>Канализационный коллектор Д-1600мм, в районе Окского шоссе</t>
  </si>
  <si>
    <t>Водопровод Д-150мм,  по ул. Право-Лыбедская</t>
  </si>
  <si>
    <t>Канализацияя Д-200мм, по ул. Куйбышевское шоссе</t>
  </si>
  <si>
    <t>Семенов С.К.</t>
  </si>
  <si>
    <t>проезд Яблочкова, 5 г;                62:29:0080081:105</t>
  </si>
  <si>
    <t>Канализация Д - 150 мм,  в районе объекта</t>
  </si>
  <si>
    <t>Нестационарный торговый объект</t>
  </si>
  <si>
    <t>ИП Соколова Н.И.</t>
  </si>
  <si>
    <t>Водопровод Д-200 мм, в районе объекта</t>
  </si>
  <si>
    <t>Канализация Д-150 мм,  в районе объекта</t>
  </si>
  <si>
    <t>Здание</t>
  </si>
  <si>
    <t>ул. Семашко, д. 3;                         62:29:0070021:986</t>
  </si>
  <si>
    <t>Водопровод Д-150 мм, по ул. Семашко</t>
  </si>
  <si>
    <t>Здание общественного назначения с подземной автостоянкой</t>
  </si>
  <si>
    <t>ул. Кудрявцева, д. 37а,                                     ул. Маяковского, д. 95;               62:29:0080045:583</t>
  </si>
  <si>
    <t>Водопровод Д-250 мм, по ул. Пролетарская</t>
  </si>
  <si>
    <t>Канализационный коллектор Д-600 мм,  по ул. Полевая</t>
  </si>
  <si>
    <t>Варсанян К.Б.</t>
  </si>
  <si>
    <t>Частная канализация                       Д-300мм, проходящая в районе объекта</t>
  </si>
  <si>
    <t>Куприянов А.А.</t>
  </si>
  <si>
    <t>Канализационный коллектор Д-600 мм,  по ул. Затинная</t>
  </si>
  <si>
    <t>Шишкарева Н.Н.</t>
  </si>
  <si>
    <t>Есикина М.А.</t>
  </si>
  <si>
    <t>Семенов А.В.</t>
  </si>
  <si>
    <t>Мишуткин С.В.</t>
  </si>
  <si>
    <t>Центральная ул., д. 146</t>
  </si>
  <si>
    <t>Серов В.А.</t>
  </si>
  <si>
    <t>Григорьев Ю.Н.</t>
  </si>
  <si>
    <t>Водопровод Д-100 мм,  по ул. Рязанская</t>
  </si>
  <si>
    <t>Каплинов А.В.</t>
  </si>
  <si>
    <t>Частный водопровод             Д-100мм, в районе объекта</t>
  </si>
  <si>
    <t>Ильичева Н.Е.</t>
  </si>
  <si>
    <t>Гаврилов С.Н.,                     Гаврилова И.В.</t>
  </si>
  <si>
    <t>Частный водопровод               Д-100мм,  по ул. 5-й Озерный переулок</t>
  </si>
  <si>
    <t>Плотников Д.А.,              Плотникова Н.В.</t>
  </si>
  <si>
    <t>Водопровод  Д-100 мм, по ул. Советская</t>
  </si>
  <si>
    <t>Мельников Н.Н.</t>
  </si>
  <si>
    <t>Канализация Д-200 мм,  по ул. Почтовая</t>
  </si>
  <si>
    <t>Буханова Л.Е.,                          Буханов П.Г.,                            Буханов А.Г.</t>
  </si>
  <si>
    <t xml:space="preserve">Водопровод  Д-100 мм,  в районе ул.  2-я Железнодорожная </t>
  </si>
  <si>
    <t xml:space="preserve">Канализационный коллектор Д-400 мм, по ул. 2-я Железнодорожная  </t>
  </si>
  <si>
    <t>Стефанов И.И.</t>
  </si>
  <si>
    <t>Канализация Д-150 мм,  по ул. Почтовая</t>
  </si>
  <si>
    <t>Генеральский Р.А., Генеральская А.В.</t>
  </si>
  <si>
    <t>Водопровод  Д-100 мм, по ул. 12-й район</t>
  </si>
  <si>
    <t>Тазов О.И.</t>
  </si>
  <si>
    <t>Водопровод Д-100 мм, по ул. 7-й Аллйный проезд</t>
  </si>
  <si>
    <t>Святова Я.В.</t>
  </si>
  <si>
    <t>Водопровод Д-75 мм,  в районе объекта</t>
  </si>
  <si>
    <t>Канализация Д-150 мм,  в районе дома № 1 по ул. Призаводская</t>
  </si>
  <si>
    <t>Евлашин В.Н.</t>
  </si>
  <si>
    <t>Веряев А.П.,                      Веряева Н.С.</t>
  </si>
  <si>
    <t>Водопровод Д-100 мм,  по ул.Колхозная</t>
  </si>
  <si>
    <t>Гудкова Е.П.,                               Гудков Р.А.,                          Звонарева Ж.П.</t>
  </si>
  <si>
    <t>Частный водопровод                 Д-150 мм,  по ул. Почтовая</t>
  </si>
  <si>
    <t>Частная канализация                       Д-200 мм,  по ул. Почтовая</t>
  </si>
  <si>
    <t>Копытова А.А.</t>
  </si>
  <si>
    <t>Приемная камера КНС № 2, расположенная в районе ул. Владимирская</t>
  </si>
  <si>
    <t>Леваков О.В.</t>
  </si>
  <si>
    <t>Водовод Д-400 мм,  по ул. Михайловское шоссе</t>
  </si>
  <si>
    <t>Канализация Д-200 мм, в районе1-го Михайловского проезда</t>
  </si>
  <si>
    <t>Водопровод Д-100 мм,  по ул.5-й район</t>
  </si>
  <si>
    <t>Водопровод Д-100 мм, по ул. Советская</t>
  </si>
  <si>
    <t>Агеев И.Н.,                         Агеева Т.В.</t>
  </si>
  <si>
    <t>Водопровод Д-100 мм,  по ул. 5-й район</t>
  </si>
  <si>
    <t>Полюхина Е.А.</t>
  </si>
  <si>
    <t xml:space="preserve">Водовод - Д-400 мм, по ул. Московское шоссе </t>
  </si>
  <si>
    <t>Анцинова А.А.</t>
  </si>
  <si>
    <t>Канализация Д-200 мм,  по ул. Чапаева</t>
  </si>
  <si>
    <t>Александрова А.М.</t>
  </si>
  <si>
    <t>Водопровод Д-100 мм,  по ул. Свободы</t>
  </si>
  <si>
    <t>Титов В.И.</t>
  </si>
  <si>
    <t>Водопровод Д-100 мм,  по ул. Хрюкина</t>
  </si>
  <si>
    <t>Анти Б.Н.</t>
  </si>
  <si>
    <t>Водопровод Д-200 мм,  по ул. 2-й Крайний проезд</t>
  </si>
  <si>
    <t>Крысина Л.В.</t>
  </si>
  <si>
    <t>Водопровод Д-50мм, по ул. Чапаева</t>
  </si>
  <si>
    <t>Частный водопровод 100мм,  по ул. Роща</t>
  </si>
  <si>
    <t>Водопровод Д-200мм,  по ул. Светлый проезд</t>
  </si>
  <si>
    <t>Канализация Д-600мм, по ул. Светлый проезд</t>
  </si>
  <si>
    <t>2-х квартирный жилой дом</t>
  </si>
  <si>
    <t>Новосельцев М.В.,                     Черникова А.П.</t>
  </si>
  <si>
    <t>Канализационный коллектор Д-500 мм,  по ул. Большая</t>
  </si>
  <si>
    <t>Канализация Д-150 мм, по ул. 12-я Линия</t>
  </si>
  <si>
    <t>Канализация Д-200 мм, по ул. Осипенко</t>
  </si>
  <si>
    <t>Канализационный коллектор Д-600 мм, в районе ул. Светлый проезд</t>
  </si>
  <si>
    <t>Канализация Д-200мм по Михайловскому шоссе</t>
  </si>
  <si>
    <t>Канализация Д-200мм по ул. Покровская</t>
  </si>
  <si>
    <t>Водопровод Д-150 мм, по ул. Связи</t>
  </si>
  <si>
    <t>Канализация Д-200 мм,  в районе ООО "Рязцветмет"</t>
  </si>
  <si>
    <t>Многоквартирный жилой дом с нежилыми помещениями и автостоянкой (1 очередь строительства, 3 этапа)</t>
  </si>
  <si>
    <t>ООО «Интерстрой»</t>
  </si>
  <si>
    <t>Совхозная  ул.  (Советский район)    62:29:0080095:1712</t>
  </si>
  <si>
    <t>Водопровод Д-300 мм,  по ул. Совхозная</t>
  </si>
  <si>
    <t>ООО «Северная компания»</t>
  </si>
  <si>
    <t>ул. Чернышевского, д. 3;                 62:29:0090038:6</t>
  </si>
  <si>
    <t>ООО «Сапфир»</t>
  </si>
  <si>
    <t>р-н Семчино 9,10         р-н Канищево; 62:29:0020005:3774</t>
  </si>
  <si>
    <t>Канализационный коллектор Д-450 мм  по ул. Княжье Поле</t>
  </si>
  <si>
    <t xml:space="preserve">Многоквартирный жилой дом с нежилыми помещениями и подземной автостоянкой </t>
  </si>
  <si>
    <t>ООО СЗ «Первая Жилищная Компания»</t>
  </si>
  <si>
    <t>ул. Горького-ул. Свободы                  62:29:0080058:732</t>
  </si>
  <si>
    <t>Водопровод Д-150 мм, в районе ул. Горького</t>
  </si>
  <si>
    <t>Канализация Д-200 мм,  в районе ул. Горького</t>
  </si>
  <si>
    <t>ООО «Байкал»</t>
  </si>
  <si>
    <t>р-н Песочня 62:29:0110006:1398</t>
  </si>
  <si>
    <t>Многоквартирный жилой дом (2-я очередь строительства)</t>
  </si>
  <si>
    <t>ООО «Строительный Комплекс «Михайловский»</t>
  </si>
  <si>
    <t>Михайловское шоссе; 62:29:0060030:1492</t>
  </si>
  <si>
    <t>Водопровод Д – 200 мм, который построен на 1-ю очередь строительства</t>
  </si>
  <si>
    <t>Канализация Д-200 мм, которая идет от жилых домов № 250 к1 № 250 к. 2</t>
  </si>
  <si>
    <t>Жилая застройка. Дом №2</t>
  </si>
  <si>
    <t>ООО СЗ «Окские просторы»</t>
  </si>
  <si>
    <t>Рязанская обл., Рязанский р-н, с. Дядьково, ул. Малиновая, д. 2</t>
  </si>
  <si>
    <t>Водовод-1000 мм, идущий с Окской ОВС</t>
  </si>
  <si>
    <t>Канализационный коллектор  в районе Окской ОВС</t>
  </si>
  <si>
    <t>УНО «Фонд защиты прав граждан - участников долевого строительства в Рязанской области»</t>
  </si>
  <si>
    <t>ул. Баженова, д. 34         62:29:0070021:748          62:29:0070021:817</t>
  </si>
  <si>
    <t>Водопровод Д – 250 мм, проходящий по улице Славянский проспект</t>
  </si>
  <si>
    <t>Канализация Д – 300 мм, проходящая по улице Славянский проспект</t>
  </si>
  <si>
    <t>проезд Гоголя, 6, стр. 1, бокс 244, ГК «Стрела»;                                        62:29:0070014:427</t>
  </si>
  <si>
    <t>ул. Керамзавода, д. 21 а; 62:29:0060035:4331</t>
  </si>
  <si>
    <t>Водопровод Д-150 мм, проходящий в районе объекта</t>
  </si>
  <si>
    <t>Канализационная сеть                Д - 150 мм, проходящая в районе объекта</t>
  </si>
  <si>
    <t>ООО «ОГМА»</t>
  </si>
  <si>
    <t>ул. Боголюбова, около д. 109; 62:29:0080093:2587</t>
  </si>
  <si>
    <t>ООО «Чемпион»</t>
  </si>
  <si>
    <t>Московское шоссе;               62:29:0060031:1742</t>
  </si>
  <si>
    <t>Реконструкция учебного корпуса</t>
  </si>
  <si>
    <t>ИП Ванечкин Ю.В.</t>
  </si>
  <si>
    <r>
      <t>Юбилейная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0"/>
        <color rgb="FF000000"/>
        <rFont val="Times New Roman"/>
        <family val="1"/>
        <charset val="204"/>
      </rPr>
      <t>ул., 10-В;                   62:29:0060025:12</t>
    </r>
  </si>
  <si>
    <t>Частная канализационная сеть Д-250мм,  в районе объекта</t>
  </si>
  <si>
    <t>Рязанская ул., 20а, стр. 1;                   62:29:0090007:18</t>
  </si>
  <si>
    <t>ООО «Стеклотара»</t>
  </si>
  <si>
    <t>ул. Военных Автомобилистов, д. 11; 62:29:0060033:709</t>
  </si>
  <si>
    <t>Водопровод    Д-150 мм,  по ул. Военных Автомобилистов</t>
  </si>
  <si>
    <t>Школьная ул.,  д. 2   (п. Семчино); 62:15:0020014:98</t>
  </si>
  <si>
    <t>1-я Прудная ул.;                            62:29:0100015:134</t>
  </si>
  <si>
    <t>проезд Яблочкова, 5, к. 32; 62:29:0080081:92</t>
  </si>
  <si>
    <t>Загородная ул., д. 24;                      62:29:0100011:78</t>
  </si>
  <si>
    <t>УКС администрации города Рязани</t>
  </si>
  <si>
    <t>ул. Бирюзова, в районе дома 31, к.1; 62:29:0020001:3838</t>
  </si>
  <si>
    <t>Чикобаве А.Г.</t>
  </si>
  <si>
    <t>проезд Яблочкова, д. 8 б; 62:29:0100008:219</t>
  </si>
  <si>
    <t>Пристройка яслей к зданию МБДОУ «Детский сад № 121»</t>
  </si>
  <si>
    <t>Пристройка яслей к зданию МАДОУ «Детский сад № 147»</t>
  </si>
  <si>
    <t>МАДОУ «Детский сад № 147»</t>
  </si>
  <si>
    <t>Касимовское шоссе, д. 50 а; 62:29:0110001:8</t>
  </si>
  <si>
    <t>Пристройка яслей к зданию МБДОУ «Детский сад № 136»</t>
  </si>
  <si>
    <t>ул. Гоголя, д. 37 а;                        62:29:0090002:16</t>
  </si>
  <si>
    <t>АО «РКБ «Глобус»</t>
  </si>
  <si>
    <r>
      <t>Высоковольтная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0"/>
        <color rgb="FF000000"/>
        <rFont val="Times New Roman"/>
        <family val="1"/>
        <charset val="204"/>
      </rPr>
      <t>ул., д. 6; 62:29:0070047:1076</t>
    </r>
  </si>
  <si>
    <t>Здание - гараж</t>
  </si>
  <si>
    <t>ул. Кудрявцева, 46, стр. 1; 62:29:0080007:0033</t>
  </si>
  <si>
    <t>Ясли</t>
  </si>
  <si>
    <t>ул. Бугровка, д. 22, д. 23; 62:29:0110005:5478</t>
  </si>
  <si>
    <t>Водопровод Д – 300 мм, проходящий в районе объекта</t>
  </si>
  <si>
    <t>Канализационный коллектор Д-600 мм, проходящий по ул. Бугровка</t>
  </si>
  <si>
    <t>Павильон</t>
  </si>
  <si>
    <t>ИП Серьянов И.А.</t>
  </si>
  <si>
    <t>ул. Новоселов, у дома 21а</t>
  </si>
  <si>
    <t>Водопровод Д-300 мм, проходящий по ул. Тимакова</t>
  </si>
  <si>
    <t xml:space="preserve">канализация Д – 400 мм, проходящая по ул. Тимакова </t>
  </si>
  <si>
    <t>Торговый городок</t>
  </si>
  <si>
    <t>тер. Торговый городок</t>
  </si>
  <si>
    <t>Водопровод Д-150 мм, проходящий по ул.  Окской</t>
  </si>
  <si>
    <t>Коллектор Д-400 мм, проходящий в районе объекта</t>
  </si>
  <si>
    <t>Чернобаевская ул., д. 26;                            62:29:0070024:78</t>
  </si>
  <si>
    <t>ул. Ветеринарная, д. 16, кв. 2;                    62:29:0060001:84</t>
  </si>
  <si>
    <t>р-н п. Божатково, д. 83;                                 62:29:0140019:0025</t>
  </si>
  <si>
    <t>район Голенчино, 13, территория СНТ, с.т. «Изумруд», уч. 26; 62:29:0090042:959</t>
  </si>
  <si>
    <t xml:space="preserve">Павловская ул., 10 , территория СНТ, с.т. «Павловское», уч. 56; 62:29:0060035:461 </t>
  </si>
  <si>
    <t>мкр. п. Храпово – мкр. п. Божатково;                            62:29:0140020:437</t>
  </si>
  <si>
    <t>Голенчинское шоссе, 27, территория СНТ, с.т. «Садовод-2», уч. 92; 62:29:0090036:178</t>
  </si>
  <si>
    <t>ул. Разина, д. 7/12, кв. 1;                            62:29:0090029:53</t>
  </si>
  <si>
    <t>Канализация Д-200 мм, в районе многоквартирного жилого дома № 2 по                       ул. Разина</t>
  </si>
  <si>
    <t>ул. Разина, д.5, кв. 1;                                            62:29:0090029:52</t>
  </si>
  <si>
    <t>Канализация Д-200 мм,  в районе многоквартирного жилого дома № 2 по                      ул. Разина</t>
  </si>
  <si>
    <t>Рязанская обл., Рязанский р-н,                             с. Дядьково, ул. Грачи, д. 31                       62:15:0050108:17</t>
  </si>
  <si>
    <t>р-н Голенчино, 13, территория СНТ, с.т. «Изумруд», уч. 28; 62:%29:0090042:190</t>
  </si>
  <si>
    <t>ул. 12-я Линия, д. 64;                                    62:29:0070008:198</t>
  </si>
  <si>
    <t>мкр. п. Божатково, территория СНТ, с.т. «Южный», уч. 34; 62:29:0140019:211</t>
  </si>
  <si>
    <t>Рязанская ул., 21;                                           62:29:0090006:26</t>
  </si>
  <si>
    <t>2-й Мервинский проезд, д.32, Ж1; 62:29:0060014:96</t>
  </si>
  <si>
    <t>ул. Осипенко, д. 16;                                           62:29:0070033</t>
  </si>
  <si>
    <t>Московское шоссе, д. 3;                                                        62:29: 0060031:554</t>
  </si>
  <si>
    <t>Озерный проезд, дом 14 (п. Канищево);                        62:29:0020029:218</t>
  </si>
  <si>
    <t>мкр. п. Божатково, д. 2а  62:29:0140020:616</t>
  </si>
  <si>
    <r>
      <t>Школьная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Times New Roman"/>
        <family val="1"/>
        <charset val="204"/>
      </rPr>
      <t>ул., д.23 а (п. Солотча); 62:29:0150004:828</t>
    </r>
  </si>
  <si>
    <t>Никуличинская ул., д. 84;                              62:29:0090043:85</t>
  </si>
  <si>
    <t>1-я Линия, д. 22,                                   62:29:0070027:2483</t>
  </si>
  <si>
    <t>1-й Дягилевский проезд, д. 13;  62:29:0050011:27</t>
  </si>
  <si>
    <t>Михайловское шоссе, д. 204а; 62:29:0060031:2145</t>
  </si>
  <si>
    <t>в районе 6-го, 7-го Аллейных проездов; 62:29:0050017:19</t>
  </si>
  <si>
    <t>Рязанская обл., Рязанский р-н,                        с. Дядьково;                                                 62:15:0050108:466</t>
  </si>
  <si>
    <t>ул. Шевченко, д. 74, кв. 1;                           62:29:0070034:140</t>
  </si>
  <si>
    <t>Голенчинское шоссе, д. 28, с/т "Садовод-2"; 62:29:0090036:151</t>
  </si>
  <si>
    <t>Караван Т.А.</t>
  </si>
  <si>
    <t>Кальная ул., д. 30, Ж2;                         62:29:0080097:2474</t>
  </si>
  <si>
    <t>Водопровод  Д – 300мм, проходящий в районе объекта.</t>
  </si>
  <si>
    <t>Мартиросян А.В.</t>
  </si>
  <si>
    <t>пр. Белинского, д. 4;     62:29:0080092:217</t>
  </si>
  <si>
    <t>Частный водопровод Д – 50 мм, идущий на жилой дом № 10 по пр. Белинского</t>
  </si>
  <si>
    <t>Коллектор Д – 300 мм, проходящий вдоль данного жилого дома.</t>
  </si>
  <si>
    <t>Губадов Р.М. Оглы</t>
  </si>
  <si>
    <t>5-й Озерный пер.;     62:29:0020022:107</t>
  </si>
  <si>
    <t>Частный водопровод Д-110, проходящий по ул. 5-й Озерный переулок</t>
  </si>
  <si>
    <t>Призаводская ул., д. 37;   62:29:0020042:85</t>
  </si>
  <si>
    <t>Николахина И.В.</t>
  </si>
  <si>
    <t>6-й район (Борки);                         62:29:0040004:89</t>
  </si>
  <si>
    <t>Водопровод  Д – 100мм, проходящий по 6-му району.</t>
  </si>
  <si>
    <t>Володин Б.Ю.</t>
  </si>
  <si>
    <t>ул. Сережина гора, д. 3в;                         62:29:0110004:95</t>
  </si>
  <si>
    <t>Рассказова В.А.</t>
  </si>
  <si>
    <t>Владимирская ул. (п. Солотча), 81 А                      62:29:0150002:100</t>
  </si>
  <si>
    <t>Тимин В.В.</t>
  </si>
  <si>
    <t>р-н Сысоево, территория СНТ, с.т "Комета", уч. 551                       62:29:0140001:110</t>
  </si>
  <si>
    <t>Водопровод Д-100 мм, проходящий в районе Сысоево</t>
  </si>
  <si>
    <t>Аносова Л.А.</t>
  </si>
  <si>
    <t>ул. Гайдара, д. 37, Ж2              62:29:0090020:70</t>
  </si>
  <si>
    <t xml:space="preserve">Частный водопровод Д – 100мм, проходящий по ул. Гайдара </t>
  </si>
  <si>
    <t>Канализация Д – 150 мм, проходящая по ул. Гайдара</t>
  </si>
  <si>
    <t>Всего в 2021г.</t>
  </si>
  <si>
    <t>ООО «Ярус»</t>
  </si>
  <si>
    <t>Московское шоссе (поз. 9,10 по ППТ); 62:29:0061004:122</t>
  </si>
  <si>
    <t>ООО «Кристалл»</t>
  </si>
  <si>
    <t>ул. Бугровка;                               62:29:0110005:6827</t>
  </si>
  <si>
    <t>ООО «Веллком»</t>
  </si>
  <si>
    <t>ул. 2-я Линия – ул. Ленинского Комсомола; 62:29:0070027:2339</t>
  </si>
  <si>
    <t>ООО «Адамант»</t>
  </si>
  <si>
    <t>ул. Горького, д. 62</t>
  </si>
  <si>
    <t>Жилой комплекс с нежилыми помещениями: 1-я очередь (п.17 по ППТ ДПР 7,7 а), 2-я очередь (п.17а по ППТ ДПР 7,7 а)</t>
  </si>
  <si>
    <t>ООО «Стройград»</t>
  </si>
  <si>
    <t xml:space="preserve">р-н Песочня                          </t>
  </si>
  <si>
    <t>Многоквартирный жилой дом с нежилыми помещениями                           (1 оч. строит.)</t>
  </si>
  <si>
    <t>ООО «Шанс»</t>
  </si>
  <si>
    <t xml:space="preserve">ул. Михайловка - Ямки </t>
  </si>
  <si>
    <t>Комплекс жилой застройки в п. Новоселки, многоквартирный жилой дом, 4</t>
  </si>
  <si>
    <t>ООО  СЗ «Гринхаус»</t>
  </si>
  <si>
    <t>Рязанская обл., Рязанский р-н, в районе п. Новоселки</t>
  </si>
  <si>
    <t>ООО «Энергия»</t>
  </si>
  <si>
    <t>Ряжское шоссе, д. 12; 62:29:0130002:1497</t>
  </si>
  <si>
    <t>Водовод Д-600 мм,             с Соколовской ОВС и проходит в районе автодороги М-5</t>
  </si>
  <si>
    <t>ООО «Морячок»</t>
  </si>
  <si>
    <t>Васильевская ул.;                     62:29:0110005:4770</t>
  </si>
  <si>
    <t>Юбилейная ул., 13 б;                                           62:29:0060025:43</t>
  </si>
  <si>
    <t>Юбилейная ул., 5 а/1 б;               62:29:0060025:272</t>
  </si>
  <si>
    <t>УКС Администрации города Рязани</t>
  </si>
  <si>
    <t>р-он Кальное, 15, р-н Кальное, 16, ул. Окская, уч. 15 а;                                   62:29:0080098:88;             62:29:0080098:8302</t>
  </si>
  <si>
    <t>ул. Гагарина, д. 59/1;                     62:29:0070020:0010</t>
  </si>
  <si>
    <t>проезд Шабулина, д. 2, стр.2; 62:29:0030037:128</t>
  </si>
  <si>
    <t>Магазин  пекарня</t>
  </si>
  <si>
    <t>ООО «Первый ЦОУ»</t>
  </si>
  <si>
    <t>ул. Декабристов, 25 а;                     62:290090035:197</t>
  </si>
  <si>
    <t>ул. Колупановка, д. 3, кв. Н1; 62:29:011000:6</t>
  </si>
  <si>
    <t>ООО «Технопроминвест»</t>
  </si>
  <si>
    <t>М-5 Урал, 185 километр, напротив д. 1, корп.3; 62:29:0050006</t>
  </si>
  <si>
    <t>Интернациональная, ул., д. 17, корп. 1; 62:29:0020003:3957</t>
  </si>
  <si>
    <t>ул. Островского;                      62:29:0070039:1054</t>
  </si>
  <si>
    <t>ул. Спортивная, 1;                         62:29:0090024:748</t>
  </si>
  <si>
    <t>ул. Фирсова, д. 10 а, лит. А; 62:29:0080083:24</t>
  </si>
  <si>
    <t>Объект культурного наследия регионального значения «Дом, где жил и умер исследователь Аляски Л.А. Загоскин»</t>
  </si>
  <si>
    <t>МБУК «Рязанский музей путешественников»</t>
  </si>
  <si>
    <t>Вознесенская ул., 64;                    62:29:0080062:537</t>
  </si>
  <si>
    <t>р-н Южный Промузел 6 стр. 13; 62:29:0130001:76</t>
  </si>
  <si>
    <t>Система частной хоз. фекальной канализации, проходящая по террритории ООО "Завод точного литья</t>
  </si>
  <si>
    <t>Рязанская ул.;                              62:29:0090006:225</t>
  </si>
  <si>
    <t>ул. Интернациональная, д. 16 а, стр. 1; 62:29:0020036:44</t>
  </si>
  <si>
    <t>Управление капитального строительства</t>
  </si>
  <si>
    <t>район Семчино; 62:29:0020005:2796</t>
  </si>
  <si>
    <t>ООО «Желдорсервис»</t>
  </si>
  <si>
    <t>Ряжское шоссе, д. 14 а; 62:29:0130002:4</t>
  </si>
  <si>
    <t>ООО «Эксперт 62»</t>
  </si>
  <si>
    <t>станция Лесок, 25;                              62:29:0100020:8</t>
  </si>
  <si>
    <t>ул. Костычева, 1;                        62:29:0060011:33</t>
  </si>
  <si>
    <t xml:space="preserve">Дополнительный офис </t>
  </si>
  <si>
    <t>ПАО «Сбербанк»</t>
  </si>
  <si>
    <t>Куйбышевское шоссе, д. 14 а; 62:29:0090032:92</t>
  </si>
  <si>
    <t>АО «Точинвест»</t>
  </si>
  <si>
    <t>район Северо - западный Промузел; 62:29:0010005:27</t>
  </si>
  <si>
    <t>ООО «Арахис»</t>
  </si>
  <si>
    <t>ул. Новоселов, д. 18 а;                 62:29:0110012:053</t>
  </si>
  <si>
    <t>ООО «Рельеф – Центр»</t>
  </si>
  <si>
    <t>Московское шоссе, д. 147, стр.1; 62:29:0050003:253</t>
  </si>
  <si>
    <t>ул. Связи, 29, соор. 11;              62:29:0100003:0009</t>
  </si>
  <si>
    <t>ГБКУ РО «Библиотека им. Горького»</t>
  </si>
  <si>
    <r>
      <t xml:space="preserve">Николодворянская 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0"/>
        <color rgb="FF000000"/>
        <rFont val="Times New Roman"/>
        <family val="1"/>
        <charset val="204"/>
      </rPr>
      <t>ул.,  д. 22;  62:29:0080036:409</t>
    </r>
  </si>
  <si>
    <t>Внутренняя система водопровода здания, расположенного по ул. Николодворянская, 22.</t>
  </si>
  <si>
    <t>Здание-склад-навес</t>
  </si>
  <si>
    <t>Федченко Ю.Н.</t>
  </si>
  <si>
    <t>ул. Есенина, д. 1а</t>
  </si>
  <si>
    <t>Водопровод  Д – 250мм, проходящий по улице Есенина.</t>
  </si>
  <si>
    <t>Канализация Д-800 мм, проходящая по ул. Есенина.</t>
  </si>
  <si>
    <t>Здание магазина</t>
  </si>
  <si>
    <t xml:space="preserve">Клевлеев Д.М.                     </t>
  </si>
  <si>
    <t>Ряжское шоссе, д. 30;                      62:29:0130003:1976</t>
  </si>
  <si>
    <t>Водопровод Д – 250мм, проходящий в районе Ряжского шоссе</t>
  </si>
  <si>
    <t xml:space="preserve">Коллектор  Д – 300 мм, проходящий в районе Ряжского шоссе </t>
  </si>
  <si>
    <t>Рокунов С.М.</t>
  </si>
  <si>
    <t>пл. Монастырская, 10 (п. Солотча); 62:29:0150001:313</t>
  </si>
  <si>
    <t>Частный водопровод  Д – 100мм, идущий на здание по адресу: г. Рязань, пл. Монастырская, д 8</t>
  </si>
  <si>
    <t>Канализация Д -300 мм, проходящая по ул. Железнодорожная.</t>
  </si>
  <si>
    <t>ООО фирма «Станко-транс»</t>
  </si>
  <si>
    <r>
      <t>Магистральная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0"/>
        <color rgb="FF000000"/>
        <rFont val="Times New Roman"/>
        <family val="1"/>
        <charset val="204"/>
      </rPr>
      <t>ул., 8А; 62:29:0150001:314</t>
    </r>
  </si>
  <si>
    <t>Водопровод  Д – 300мм, прохоящий по ул. Магистральная</t>
  </si>
  <si>
    <t>Административно-бытовое здание</t>
  </si>
  <si>
    <t>Захаркин С.А.</t>
  </si>
  <si>
    <t>Рязанская обл., Рязанский р-н, с. Дядьково,  62:15:0050101:207  62:15:0050111:5</t>
  </si>
  <si>
    <t>Частный водопровод Д-100 мм, проходящий в районе объекта</t>
  </si>
  <si>
    <t>Реконструкция станции технического обслуживания автомобилей</t>
  </si>
  <si>
    <t>Клейменова Л.М.</t>
  </si>
  <si>
    <t>Рязанская обл. Рязанский р-н,                               с. Дядьково, ул. Булгаковой Н.А.,                             здание 6  62:15:0050112:27</t>
  </si>
  <si>
    <t>Водопровод  Д – 280мм, проходящем по ул. Большой</t>
  </si>
  <si>
    <t>Канализационный коллектор Д -800 мм, проходящем в районе объекта.</t>
  </si>
  <si>
    <t>Автостоянка</t>
  </si>
  <si>
    <t>Кондрашов А.И.</t>
  </si>
  <si>
    <t>ул. Зубковой, д. 8, стр. 1         62:29:100001:38</t>
  </si>
  <si>
    <t>Канализация Д -200 мм, проходящая по ул. Зубковой в районе дома № 10Б.</t>
  </si>
  <si>
    <t>Федор В.И.</t>
  </si>
  <si>
    <t>ул. Островского, д. 21/1;                     62:29:0070017:3</t>
  </si>
  <si>
    <t>Водопровод Д-200 мм, по проезду Островского</t>
  </si>
  <si>
    <t xml:space="preserve">Административное здание </t>
  </si>
  <si>
    <t>ГКУ РО "Учреждение по обеспечению деятельности мировых судей"</t>
  </si>
  <si>
    <t>ул. Семашко, д. 4  62:29:0070021:83</t>
  </si>
  <si>
    <t xml:space="preserve">Водопровод Д-150 мм, по ул. Семашко </t>
  </si>
  <si>
    <t>Канализация Д-200 мм, по ул. Семашко</t>
  </si>
  <si>
    <r>
      <t>Рязанская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Times New Roman"/>
        <family val="1"/>
        <charset val="204"/>
      </rPr>
      <t>ул., д. 131, территория СНТ, с.т. «Строитель-6»; 62:29:0090006:90</t>
    </r>
  </si>
  <si>
    <t>Сережин переулок, д. 1;                              62:29:0110004:708</t>
  </si>
  <si>
    <t>5-й проезд Коняева, д. 7;                       62:29:0050031:110</t>
  </si>
  <si>
    <t>р-н Голенчино, 14, с/т территория СНТ, с.т. «Энергетик», уч. 37; 62:29:0090042:263</t>
  </si>
  <si>
    <t>ул. Боголюбова, д. 86, стр. 1;                           62:29:0080092:53</t>
  </si>
  <si>
    <t>Хиринский проезд, д. 8;                       62:29:0050027:207</t>
  </si>
  <si>
    <t>3-й Нефтезаводской пр., 31, территория СНТ, с.т. «Строитель-6», уч. 3, уч. 129, уч. 130;                                            62:29:0090006:233</t>
  </si>
  <si>
    <t>3-й Нефтезаводской пр., 31, территория СНТ, с.т. «Строитель-6», уч. 132; 62:29:0090006:91</t>
  </si>
  <si>
    <t>Первомайская ул. (п. Солотча);                      62:29:0150004:727</t>
  </si>
  <si>
    <t>ул. Школьная, д.41 (п. Солотча);                        62:29:0150004:129</t>
  </si>
  <si>
    <t>Хиринский проезд, д. 10, кв. 1;                 62:29:0050027:175</t>
  </si>
  <si>
    <t>Голенчинское шоссе;                                                        62: 29:0090004:307</t>
  </si>
  <si>
    <t>Луговая ул., д. 13 (с. Заборье);                     62:15:0080123:739</t>
  </si>
  <si>
    <r>
      <t>Лесная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Times New Roman"/>
        <family val="1"/>
        <charset val="204"/>
      </rPr>
      <t>ул., д. 4, Ж3 (п. Солотча);                      62:29:0150004:967</t>
    </r>
  </si>
  <si>
    <t>Грибная ул., в районе дома 88 по Владимирской ул.;                    62:29:0150001:1116</t>
  </si>
  <si>
    <t>4-й Коломенский проезд, д. 5, кв. 2; 62:29:0060001:64</t>
  </si>
  <si>
    <t>Рязанская обл., Рязанский р-н,                         с. Заборье, Луговая ул., д. 19,                       62:15:0080123:192</t>
  </si>
  <si>
    <r>
      <t>Рязанская обл., Рязанский р-н,                         с. Дядьково, Весенняя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Times New Roman"/>
        <family val="1"/>
        <charset val="204"/>
      </rPr>
      <t>ул.,  д. 10,;              62:15:0050107:26</t>
    </r>
  </si>
  <si>
    <t>р-н Солотча, д. 26, корп. 4;                         62:29:0150005:2138</t>
  </si>
  <si>
    <t>Голенчинская ул.;                                        62:29:0090003:259</t>
  </si>
  <si>
    <t>УКС администрации г. Рязани</t>
  </si>
  <si>
    <t>в районе Мушковатовской ул.                            (п. Дягилево)</t>
  </si>
  <si>
    <t>Часть жилого дома</t>
  </si>
  <si>
    <t>Терешкина Т.А.</t>
  </si>
  <si>
    <t>ул. 2-я Линия, д. 19, стр. 1</t>
  </si>
  <si>
    <t>Канализация Д-200мм, проходящая в районе объекта по ул. 2-я Линия</t>
  </si>
  <si>
    <t>Маркиданов В.А.</t>
  </si>
  <si>
    <t>Элеваторный заулок, д. 10</t>
  </si>
  <si>
    <t>Водопровод Д – 100 мм, проходящий в районе объекта</t>
  </si>
  <si>
    <t>Ломаев А.А.</t>
  </si>
  <si>
    <t>ул. Роща</t>
  </si>
  <si>
    <t>Жилое здание</t>
  </si>
  <si>
    <t>Филин В.С.</t>
  </si>
  <si>
    <t>Курортный пр. (п. Солотча), д. 6 А</t>
  </si>
  <si>
    <t>Березинец Ю.М.</t>
  </si>
  <si>
    <t>ул. Коняева, д. 3</t>
  </si>
  <si>
    <t>Водопровод  Д – 250мм, проходящий по ул. Коняева</t>
  </si>
  <si>
    <t>Беляев Т.М.</t>
  </si>
  <si>
    <t>1-й Бахмачеевский проезд, д. 4;                         62:29:0060015:14</t>
  </si>
  <si>
    <t>Водопровод Д-225 ммм, проходящий в районе объекта</t>
  </si>
  <si>
    <t xml:space="preserve">Коллектор Д-600 мм, проходящий по ул. Мервинская.
</t>
  </si>
  <si>
    <t>Золотов О.Ю.</t>
  </si>
  <si>
    <t>Голенчинская ул.;                         62:29:0090041:22</t>
  </si>
  <si>
    <t>Дубовова И.А.</t>
  </si>
  <si>
    <t>пер. Осипенко;                         62:29:007008:113</t>
  </si>
  <si>
    <t>Канализация Д-200 мм, проходящая по ул. Осипенко – ул. 10-я Линия.</t>
  </si>
  <si>
    <t>Феоктистова О.С.</t>
  </si>
  <si>
    <t>ул. Чапаева (п. Канищево)                        62:29:0020035:396</t>
  </si>
  <si>
    <t xml:space="preserve">Водопровод Д – 100 мм, проходящий по ул. Чапаева (пос. Канищево) </t>
  </si>
  <si>
    <t>Цибезова Т.Н.</t>
  </si>
  <si>
    <t>ул. 1-го Мая (п. Канищево), д. 62                     62:29:0020028:188</t>
  </si>
  <si>
    <t>Частный водопровод Д – 63 мм, проходящий по ул. 1-го Мая</t>
  </si>
  <si>
    <t>Стефинов И.И.</t>
  </si>
  <si>
    <t>Почтовая ул. (п. Дягилево), д. 33,              62:29:0050026:40</t>
  </si>
  <si>
    <t>Частная канализационная сеть Д-150 мм, проходящая по ул. Почтовая</t>
  </si>
  <si>
    <t>Мельков Н.Н.</t>
  </si>
  <si>
    <t>Почтовая ул. (п. Дягилево), д. 32,              62:29:0050026:41</t>
  </si>
  <si>
    <t>Частная канализация Д-200 мм, проходящая по ул. Почтовая</t>
  </si>
  <si>
    <t>Юкин С.А.</t>
  </si>
  <si>
    <t>12-й район, д. 95а          62:29:0050026:42</t>
  </si>
  <si>
    <t>Водопровод Д-100 мм, проходящий в районе объекта</t>
  </si>
  <si>
    <t>Бабаев Р.А.</t>
  </si>
  <si>
    <t>ул. Колхозная (п. Семчино), д. 6, кв. 2  62:29:0020018:140</t>
  </si>
  <si>
    <t>Частный водопровод  Д – 32 мм, проходящий в районе  обьекта</t>
  </si>
  <si>
    <t>Пилипенко Г.П.</t>
  </si>
  <si>
    <t>Дачная ул., д. 62, пом. Ж5                                     (п. Канищево);                        62:29:0020024:132</t>
  </si>
  <si>
    <t>Водопровод  Д – 80мм, проходящий по           ул. Дачная.</t>
  </si>
  <si>
    <t>Индивидуальный жилой дом</t>
  </si>
  <si>
    <t>Новичков М.И.</t>
  </si>
  <si>
    <t>Дачная ул. (п. Канищево);                        62:29:0020029:187</t>
  </si>
  <si>
    <t>Строящийся индивидуальный жилой дом</t>
  </si>
  <si>
    <t>Филиппенко Н.С.</t>
  </si>
  <si>
    <t>Луговая ул. (п. Канищево),       62:29:0020024:953</t>
  </si>
  <si>
    <t xml:space="preserve">Водопровод  Д – 100 мм, проходящий по ул. Советская </t>
  </si>
  <si>
    <t>Свирюков А.М.</t>
  </si>
  <si>
    <t>р-н Голенчино, 13, территория СНТ,        с.т. «Изумруд», уч. 29,              62:29:0090042:243</t>
  </si>
  <si>
    <t>Алиев М.И.</t>
  </si>
  <si>
    <t>Тюшевская ул. (п. Дягилево), д. 10,              62:29:0050021:69</t>
  </si>
  <si>
    <t>Языков А.В.</t>
  </si>
  <si>
    <t xml:space="preserve">Рязанская обл., Рязанский р-н, с. Дядьково, 1-й пер. Весенней ул., д. 8            62:15:0050108:467  </t>
  </si>
  <si>
    <t>Пириев Б.И. оглы</t>
  </si>
  <si>
    <t>Школьная ул. (п. Семчино), д. 23                       62:29:0020014:136</t>
  </si>
  <si>
    <t>Ловцева Т.М.</t>
  </si>
  <si>
    <t>12-й район (Борки);                         62:29:0040007:243</t>
  </si>
  <si>
    <t>Сахненко В.Е.</t>
  </si>
  <si>
    <t>Почтовая ул. (п. Солотча), д. 5Б               62:29:0150002:100</t>
  </si>
  <si>
    <t>Живайкин А.Н.</t>
  </si>
  <si>
    <t xml:space="preserve">12-й район (Борки);                         62:29:0040001:153        62:29:0040001:382  </t>
  </si>
  <si>
    <t>Девятова Г.Н.</t>
  </si>
  <si>
    <t>Посадский переулок, д. 12,                    62:29:0080022:20        62:29:0080022:19</t>
  </si>
  <si>
    <t>Петрушова Л.А.</t>
  </si>
  <si>
    <t xml:space="preserve">Михайловское шоссе, д. 142А  62:29:0060031:83        </t>
  </si>
  <si>
    <t>Лоскутова Е.В.</t>
  </si>
  <si>
    <t xml:space="preserve">ул. Кутузова, д. 32 62:29:0090021:768        </t>
  </si>
  <si>
    <t>Долгушина И.О.</t>
  </si>
  <si>
    <t xml:space="preserve">Мервинская ул., д. 55 62:29:0060018:97        </t>
  </si>
  <si>
    <t xml:space="preserve">Мервинская ул., д. 57 62:29:0060018:51        </t>
  </si>
  <si>
    <t>Шанкова Е.В.</t>
  </si>
  <si>
    <t xml:space="preserve">Школьная ул. (п. Недостоево);                         62:29:0020043:322        </t>
  </si>
  <si>
    <t>Ткачева Н.Д.</t>
  </si>
  <si>
    <t xml:space="preserve">Школьная ул., д. 5д (п. Семчино);                         62:29:0020014:323        </t>
  </si>
  <si>
    <t>Гаспарян О. А.</t>
  </si>
  <si>
    <t>г. Рязань, территория СНТ,                            с.т. «Кирпичник»,   д. 3                    62:29:0100016:344</t>
  </si>
  <si>
    <t>Копейкин С.В.</t>
  </si>
  <si>
    <t>ул. Кутузова, д. 9  62:29:0090014:35</t>
  </si>
  <si>
    <t>Чернецов И.Н.</t>
  </si>
  <si>
    <t>ул. Кутузова, д. 7; 62:29:0090014:34   62:29:0090014:62</t>
  </si>
  <si>
    <t>Калядина Л.А.</t>
  </si>
  <si>
    <t>ул. Кутузова, д. 3 (2) 62:29:0090014:30</t>
  </si>
  <si>
    <t>Мануйлова К.Б.</t>
  </si>
  <si>
    <t xml:space="preserve">Михайловское шоссе, д. 174А  62:29:0060031:152        </t>
  </si>
  <si>
    <t>Всего в 2022г.</t>
  </si>
  <si>
    <t>ООО «Сообщество Рязанских строителей»</t>
  </si>
  <si>
    <t>1-я Железнодорожная ул., 18 а 62:29:007024:104</t>
  </si>
  <si>
    <t>ООО «Монолит»</t>
  </si>
  <si>
    <t>Садовая ул.;                                   62:29:0080067:315</t>
  </si>
  <si>
    <t>ЗАО «Дружба»</t>
  </si>
  <si>
    <t>р-н Солотча, 10               62:29:0150005:2069</t>
  </si>
  <si>
    <t>ООО «Деловой союз»</t>
  </si>
  <si>
    <t>р-н Кальное;                            62:29:0080098:5556;                             62:29:0080098:8161;                    62:29:0080098:8162</t>
  </si>
  <si>
    <t>ОАО «Тяжпрессмаш»</t>
  </si>
  <si>
    <t>Октябрьская ул., д. 4 а;                   62:29:0030011:12</t>
  </si>
  <si>
    <t>Вознесенская ул., д. 32;  623:29:0080066:15</t>
  </si>
  <si>
    <t>Комплекс жилых домов по  Касимовскому шоссе. Жилой дом № 77-80 по ППТ (вторая очередь)</t>
  </si>
  <si>
    <t>ООО «Традиция»</t>
  </si>
  <si>
    <t>Гражданская ул., д. 21, Гражданская ул., д. 23, Касимовское шоссе, 22/2; 62:29:0080079:1975</t>
  </si>
  <si>
    <t>Многоквартирный жилой дом со встроенно-пристроенными нежилыми помещениями и встроенно-пристроенной автостоянкой</t>
  </si>
  <si>
    <t>ООО «СЗ Возрождение»</t>
  </si>
  <si>
    <t>2-ой Осенний пер.,            1-ый Осенний пер.,                               Татарская   ул.,  1-ая Железнодорожная ул.   62:29:0070029:3835                   62:29:0070029:4083                       62:29:0070029:4088</t>
  </si>
  <si>
    <t>ООО «Специализированный застройщик «Бульвар»</t>
  </si>
  <si>
    <t>Московское шоссе, 49, стр. 1 (Московский округ) (62:29:0060010:53)</t>
  </si>
  <si>
    <t>вынесенный водовод Д – 500 мм</t>
  </si>
  <si>
    <t>канализационный коллектор Д – 600 мм, проходящий в районе объекта по ул. Коломенская</t>
  </si>
  <si>
    <t>ООО «Геометрия»</t>
  </si>
  <si>
    <t>Касимовское шоссе, Гражданская ул.                     62:29:0080079:4093</t>
  </si>
  <si>
    <t>Канализационная сеть                 Д-300 мм,  по ул. Касимовское шоссе</t>
  </si>
  <si>
    <t>ООО «Специализированный застройщик «Орион»</t>
  </si>
  <si>
    <t>(п.39 по ППТ Семчино 9,10 р-н Канищево);                               62:29:0020005:5726</t>
  </si>
  <si>
    <t xml:space="preserve">Многоквартирный жилой дом со встроенно-пристроенными объектами торговли, общественного питания, бытового обслуживания, отделениями связи, офисами, кабинетами, рассчитанными на малый поток посетителей и машино-местами      </t>
  </si>
  <si>
    <t>ООО «Специализированный застройщик «Зеленый Сад-Есенинский»</t>
  </si>
  <si>
    <t>2-й Мервинский проезд, д. 9 а; 62:29:0060014:7482</t>
  </si>
  <si>
    <t xml:space="preserve"> ООО «Тульский завод железобетонных изделий»</t>
  </si>
  <si>
    <t>Московское шоссе, в районе т.д. «Барс»  62:29:0061005:81</t>
  </si>
  <si>
    <t xml:space="preserve">ул. Радищева (в районе д. 32,34,36);     </t>
  </si>
  <si>
    <t>Многоквартирный жилой дом  с объектами делового, культурного и обслуживающего назначения и машино-местами</t>
  </si>
  <si>
    <t>ООО СЗ «Зеленый Сад – Айтауэр»</t>
  </si>
  <si>
    <t>Московское шоссе 62:29:0060014:6734</t>
  </si>
  <si>
    <t>ул. Лермонтова, д. 13;                  62:29:0080083:77</t>
  </si>
  <si>
    <t>ООО «Церера»</t>
  </si>
  <si>
    <t xml:space="preserve">ул. Шевченко                            </t>
  </si>
  <si>
    <t>ООО «Авангард»</t>
  </si>
  <si>
    <t>ООО «Шереметьевский проспект»</t>
  </si>
  <si>
    <t>Рязанская область, Рязанский район,с. Дядьково</t>
  </si>
  <si>
    <t xml:space="preserve">Многоквартирный жилой дом со встроенно-пристроенными объектами </t>
  </si>
  <si>
    <t>ООО СЗ «Зеленый сад – Еврострой»</t>
  </si>
  <si>
    <r>
      <t>Медицинская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0"/>
        <color rgb="FF000000"/>
        <rFont val="Times New Roman"/>
        <family val="1"/>
        <charset val="204"/>
      </rPr>
      <t>ул.;                         62:29:0030009:879</t>
    </r>
  </si>
  <si>
    <t>ООО СЗ «Компас»</t>
  </si>
  <si>
    <t>ул. Зубковой,                               62:29:0110010:1023</t>
  </si>
  <si>
    <t>Частный водопровод-Д200 мм, проходящий в районе объекта</t>
  </si>
  <si>
    <t>Частная канализация-Д350 мм, проходящая в районе объекта</t>
  </si>
  <si>
    <t>Многоквартирный жилой дом с нежилыми помещениями и автостоянкой</t>
  </si>
  <si>
    <t>ООО СЗ «Максимум»</t>
  </si>
  <si>
    <t>Березовая ул.;                                62:29:0090002:105</t>
  </si>
  <si>
    <t>Водопровод Д- 200 мм, в районе ул. Связи</t>
  </si>
  <si>
    <t>Канализационный коллектор Д-500 мм,  по ул. Берёзовая</t>
  </si>
  <si>
    <t>Жилая застройка. Дом № 5</t>
  </si>
  <si>
    <t>Рязанская обл., Рязанский р-он, п. Новоселки                 62:15:0050225:2527</t>
  </si>
  <si>
    <t>ООО «Солнечный город»</t>
  </si>
  <si>
    <t>Восточная окружная дорога, 2, лит. Э, лит. Г, лит. Ч., лит. О., лит. П., лит. Р., лит.Т., лит. М., лит. И. (Октябрьский район) дома № 13,17, 18, 19 (по ППТ); 62:29:0100001:4727 (дом 13); 62:29:0100001:4503 (дом 17); 62:29:0100001:4502 (дом 18); 62:29:0100001:4504 (дом 19)</t>
  </si>
  <si>
    <t>Водопровод Д – 400 мм, проходящий в районе объекта</t>
  </si>
  <si>
    <t>Многоквартирный жилой дом с нежилыми помещениями (2 очередь строительства)</t>
  </si>
  <si>
    <t>ООО «РИННОТЕХ»</t>
  </si>
  <si>
    <t>ул. Зубковой                                62:29:0000000:2755</t>
  </si>
  <si>
    <t>Водопровод Д-300мм, построенный для жилых домов ООО "Северная компания" по ул. Зубковой</t>
  </si>
  <si>
    <t xml:space="preserve">Канализация Д-250 мм, идущая от жилого дома № 2 Олимпийский городок </t>
  </si>
  <si>
    <t>ООО «Изумрудный город»</t>
  </si>
  <si>
    <t>р-н Семчино 9  (№ 6 по ППТ)                                 62:29:0020005:6003</t>
  </si>
  <si>
    <t>Многоквартирный жилой дом с нежилыми помещениями (поз. 25 по ППТ), 3-я очередь строительства</t>
  </si>
  <si>
    <t>ООО СЗ «Глобус»</t>
  </si>
  <si>
    <t>Рязанская обл., Рязанский р-н, с. Дядьково 62:15:0050112:339</t>
  </si>
  <si>
    <t>Частный водопровод      Д- 200 мм, в районе объекта</t>
  </si>
  <si>
    <t>Канализация Д-250мм, в районе объекта</t>
  </si>
  <si>
    <t>Многоквартирный жилой дом с подземной автостоянкой по ул. Разина-Трудовая в городе Рязани</t>
  </si>
  <si>
    <t>ул. Разина-Трудовая                62:29:0090034:2077</t>
  </si>
  <si>
    <t xml:space="preserve">Водопровод Д- 300 мм,  по ул. Телевизионная </t>
  </si>
  <si>
    <t>Канализация Д-150мм,  по ул. Рытикова</t>
  </si>
  <si>
    <t>Многоквартирный жилой дом с нежилыми помещениями (поз. 23 по ППТ), 4-я оч. строит.</t>
  </si>
  <si>
    <t>Рязанская обл., Рязанский р-н, с. Дядьково; 62:15:0050112:40</t>
  </si>
  <si>
    <t>Запроектированный водопровод Д-225 мм, который будет построен в районе объекта</t>
  </si>
  <si>
    <t>Канализация Д-250 мм, проходящая в районе объекта</t>
  </si>
  <si>
    <t>ООО СЗ «Строй Лидер»</t>
  </si>
  <si>
    <t>ул. МОГЭС                                        62:29:0070048:43</t>
  </si>
  <si>
    <t>на водоводе Д-700 мм, проходящем в районе ул. МОГЭС</t>
  </si>
  <si>
    <t>на канализации Д-200 мм в районе ул. МОГЭС</t>
  </si>
  <si>
    <t>ООО СЗ «Гермес»</t>
  </si>
  <si>
    <t>р-н Песочня, ДПР 8-9, поз. 54 по ППТ 62:29:0110008:46</t>
  </si>
  <si>
    <t>Водовод Д-600 мм, который идет с повысительной насосной станции по ул. Новоселов, 64</t>
  </si>
  <si>
    <t>Канализация Д-300 мм, которая идет с повысительной насосной станции по ул. Новоселов, 64</t>
  </si>
  <si>
    <t>ООО СЗ «Интер – Плюс»</t>
  </si>
  <si>
    <t>р-н Песочня, ДПР 8-9, поз. 53 по ППТ 62:29:0110008:45</t>
  </si>
  <si>
    <t>Производственный кооператив «Квант»</t>
  </si>
  <si>
    <t>Кальная ул.                                62:29:0080098:7179</t>
  </si>
  <si>
    <t>Водопровод Д-150мм, проходящий по ул. Кальная</t>
  </si>
  <si>
    <t>Канализационный коллектор 2000 мм, проходящий по ул. Кальная</t>
  </si>
  <si>
    <t>Многоэтажный жилой дом с объектами делового, культурного и обслуживающего значения</t>
  </si>
  <si>
    <t>ООО «Зеленый сад-перспектива»</t>
  </si>
  <si>
    <t>Касимовское шоссе                 62:29:0080094:358</t>
  </si>
  <si>
    <t>ООО "СЗ "Бизнес-Строй"</t>
  </si>
  <si>
    <t>р-н Песочня, ДПР 8-9, поз. 55 по ППТ 62:29:0110008:47</t>
  </si>
  <si>
    <t>Многоквартирные жилые дома с нежилыми помещениями и машиноместами</t>
  </si>
  <si>
    <t>ООО СЗ "Зеленый сад - Строй"</t>
  </si>
  <si>
    <t>р-н Кальное, ул. Быстрецкая 62:29:0080098:6287</t>
  </si>
  <si>
    <t>Водопровод Д-300 мм, который построен для жилых домов ООО «СЗ «Зеленый сад»</t>
  </si>
  <si>
    <t>Канализационный коллектор Д-2000 мм, проходящий в районе объекта</t>
  </si>
  <si>
    <t>Многоэтажный жилой дом с нежилыми помещениями и машино-местами</t>
  </si>
  <si>
    <t>р-н Кальное, ул. Быстрецкая 62:29:0080098:5582</t>
  </si>
  <si>
    <t>ООО «ИнвестАгроПром»</t>
  </si>
  <si>
    <t>р-н Южный промузел, 29, лит.;  62:29:0130002:1959</t>
  </si>
  <si>
    <t>ООО «Криал»</t>
  </si>
  <si>
    <t>ул. Мусорского, в районе д. 65; 62:29:0090022:70</t>
  </si>
  <si>
    <t>МБУДО «ДШИ № 5»</t>
  </si>
  <si>
    <t>3-й Дачный переулок, д. 2; 62:2960030022:38</t>
  </si>
  <si>
    <t>ул. Пугачева, 7, стр. 1;                         62:29:0090030:12</t>
  </si>
  <si>
    <t>мкр. п. Черезово - Песочня, д. 1, д. 2; 62:29:0110001:8304</t>
  </si>
  <si>
    <t>Администрация муниципального образования - Рязанский муниципальный район Рязанской области</t>
  </si>
  <si>
    <t>Рязанская обл., Рязанский р-н, п. Новоселки</t>
  </si>
  <si>
    <t>Рязанская обл., Рязанский р-н, п. Новоселки;                        62:15:0050225:2552</t>
  </si>
  <si>
    <t>ул. Ленина, д. 41 а;                                    62:29:0080040:346</t>
  </si>
  <si>
    <t>ООО «Экобаланс»</t>
  </si>
  <si>
    <t>мкр. п. Черезово-Песочня, д. 9; 62:29:0110012:2;                                62:29:0110012:9</t>
  </si>
  <si>
    <r>
      <t>Школьная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0"/>
        <color rgb="FF000000"/>
        <rFont val="Times New Roman"/>
        <family val="1"/>
        <charset val="204"/>
      </rPr>
      <t>ул., д. 18 (п. Солотча); 62:29:0150004:771</t>
    </r>
  </si>
  <si>
    <t>р-он Песочня, мкр. ДПР-7;               62:29:011006:1391</t>
  </si>
  <si>
    <t>ООО «ТК ТехЭнергоРесурс»</t>
  </si>
  <si>
    <r>
      <t>Большая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0"/>
        <color rgb="FF000000"/>
        <rFont val="Times New Roman"/>
        <family val="1"/>
        <charset val="204"/>
      </rPr>
      <t>ул., д. 88;                    62:29:0110001:7</t>
    </r>
  </si>
  <si>
    <t>ул. Ленина, д. 4, к.1;                         62:29:0080063:57</t>
  </si>
  <si>
    <t>ООО «Автомих»</t>
  </si>
  <si>
    <r>
      <t>Вокзальная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0"/>
        <color rgb="FF000000"/>
        <rFont val="Times New Roman"/>
        <family val="1"/>
        <charset val="204"/>
      </rPr>
      <t>ул., 20;                         62:29:0070051:26</t>
    </r>
  </si>
  <si>
    <t>пр. Шабулина, 2, пом. Н 1; 62:29:0030037:1326</t>
  </si>
  <si>
    <t>ул. Княжье поле, д. 23, Н15; 62:29:0020005:1631</t>
  </si>
  <si>
    <t>р-н Семчино;                                     62:29:0020005:3219</t>
  </si>
  <si>
    <t>Местная религиозная организация православный Приход Георгиевского храма пос. Солотча Рязанской Епархии Русской Православной Церкви</t>
  </si>
  <si>
    <t>Октябрьская ул., д. 63, стр. 1; 62:29:0030034:3</t>
  </si>
  <si>
    <t>Складское здание с административно-бытовым отделением и участком предпродажной подготовки продукции</t>
  </si>
  <si>
    <t>ООО «Амалва»</t>
  </si>
  <si>
    <t>район Восточный промузел; 62:29:0120002:387</t>
  </si>
  <si>
    <t xml:space="preserve">Реконструируемое здание  «Спирто-приемник» под ресторан «Чайхона EASV» и винный бутик  </t>
  </si>
  <si>
    <t>ООО «Торговый дом «Барс»</t>
  </si>
  <si>
    <t>ул. Павлова, д. 5;                               62:29:0080005:2</t>
  </si>
  <si>
    <t>ФГБНУ «ВНИИГиМ» им. А.Н. Костякова</t>
  </si>
  <si>
    <t>Мещерская ул., 1 а;                        62:29:0150005:64</t>
  </si>
  <si>
    <t>ООО «ПРОГРЕСС»</t>
  </si>
  <si>
    <t>ул. Связи, в районе здания 14 в; 62:29:0100002:1318</t>
  </si>
  <si>
    <t>ул. Чкалова, д. 36;                           62:29:0070041:12</t>
  </si>
  <si>
    <t>Административно - производственная база ООО «Благоустройство»</t>
  </si>
  <si>
    <t>ООО «Благоустройство»</t>
  </si>
  <si>
    <t>ул. Связи, д. 25, стр. 10 (п. Соколовка); 62:29:0100003:468</t>
  </si>
  <si>
    <t>Местная религиозная организация православный Приход Казанской церкви п. Солотча Рязанской Епархии Русской Православной Церкви</t>
  </si>
  <si>
    <t>Казанская ул., 2 а (п. Солотча); 62:29:0150002:117</t>
  </si>
  <si>
    <t>ул. Маяковского, д. 74, к. 2; 62:29:0080008:430</t>
  </si>
  <si>
    <t>Полевая ул., 73;                           62:29:0080048:292</t>
  </si>
  <si>
    <t>ул. Пожалостина, д. 35;                        62:29:0080003:14</t>
  </si>
  <si>
    <t>Вольная ул.;                              62:29:0150004:978</t>
  </si>
  <si>
    <t>Магазин непродовольственных товаров</t>
  </si>
  <si>
    <t>1-й Авиационный проезд, в районе, д. 18; 62:29:0050034:1520</t>
  </si>
  <si>
    <t>ООО «Аврора Техно»</t>
  </si>
  <si>
    <t>ул. Каширина, д. 1 а;                 62:29:0080001:208</t>
  </si>
  <si>
    <t>Санитарно - гигиенический комплекс</t>
  </si>
  <si>
    <t>МБУ «Дирекция благоустройства города»</t>
  </si>
  <si>
    <t>парк Советского-Польского братства  по оружию;                                        62:29:0030033:8</t>
  </si>
  <si>
    <t>Первомайский проспект, д. 56; 62:29:0070044:1711</t>
  </si>
  <si>
    <t>ЗАО «Рязаньагроснаб»</t>
  </si>
  <si>
    <t>Михайловское шоссе, д. 63; 62:29:0060033:83</t>
  </si>
  <si>
    <t xml:space="preserve">ООО «Центрстрой»  </t>
  </si>
  <si>
    <t>Окский проезд;        62:29:00800743:1475</t>
  </si>
  <si>
    <t>пл. Димитрова, д. 2</t>
  </si>
  <si>
    <t>Ситниковская ул.,  67 а, с/т «Дашки», уч. 299;                                                       62:29:0060037:47</t>
  </si>
  <si>
    <t>Рязанская обл., Рязанский р-н,                 с. Дядьково;                                  62:15:0050112:170</t>
  </si>
  <si>
    <t>Первомайский проспект, д. 40, Н9;             62:29:0080002:19</t>
  </si>
  <si>
    <t>РОВТОО «Союз художников России»</t>
  </si>
  <si>
    <t>Монастырская пл., д. 14 (п. Солотча); 62:29:0150001:1</t>
  </si>
  <si>
    <t>Подземная автостоянка</t>
  </si>
  <si>
    <t>ООО «Инвестиционно-строительная группа «Мармакс»</t>
  </si>
  <si>
    <t>ул. Кудрявцева,  д. 37 а,                                       ул. Маяковского, д.95; 62:29:0080045:583</t>
  </si>
  <si>
    <t>Монастырская пл.,  2, стр. 1; 62:29:0150001:377</t>
  </si>
  <si>
    <t>Касимовское шоссе;       62:29:0080097:0076</t>
  </si>
  <si>
    <t>АО «Корпорация развития Рязанской области»</t>
  </si>
  <si>
    <t>ул. Каширина, д. 1;                  62:29:0080001:91</t>
  </si>
  <si>
    <t>Братиславская ул., д. 3; 62:29:0070001:1007</t>
  </si>
  <si>
    <t>р-н Кальное;                            62:29:0080098:6288</t>
  </si>
  <si>
    <r>
      <t>Право – Лыбедская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0"/>
        <color rgb="FF000000"/>
        <rFont val="Times New Roman"/>
        <family val="1"/>
        <charset val="204"/>
      </rPr>
      <t>ул., д. 41/90; 62:29:0080041:13</t>
    </r>
  </si>
  <si>
    <t>Терапевтическое отделение № 2</t>
  </si>
  <si>
    <r>
      <t>Первомайская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0"/>
        <color rgb="FF000000"/>
        <rFont val="Times New Roman"/>
        <family val="1"/>
        <charset val="204"/>
      </rPr>
      <t>ул., д. 105 (п. Солотча), 62:29:0151001:9</t>
    </r>
  </si>
  <si>
    <t>Административно-хозяйственный торговый центр</t>
  </si>
  <si>
    <t>ООО «Авторай 198»</t>
  </si>
  <si>
    <t>198 км (Окружная дорога), 62:29:0130002:1327; 62:29:0130002:1053.</t>
  </si>
  <si>
    <t>УБГ администрации города Рязани</t>
  </si>
  <si>
    <r>
      <t>Новослободская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0"/>
        <color rgb="FF000000"/>
        <rFont val="Times New Roman"/>
        <family val="1"/>
        <charset val="204"/>
      </rPr>
      <t>ул., 26; 62:29:0080021:282</t>
    </r>
  </si>
  <si>
    <t>Коммунистический переулок, 9; 62:29:0070043</t>
  </si>
  <si>
    <t>ООО «Омега»</t>
  </si>
  <si>
    <t>ул. Кудрявцева, д. 43;                       62:29:0080045:21</t>
  </si>
  <si>
    <t>ул. Ленина, д. 31;                                    62:29:0080060:6</t>
  </si>
  <si>
    <t>р-н Лесопарк (за ТЦ «Круиз»); 62:29:0081004:45</t>
  </si>
  <si>
    <t>Офисный центр с жилыми квартирами для сотрудников и подземной парковкой (1-я очередь)</t>
  </si>
  <si>
    <t>ООО «Строитель»</t>
  </si>
  <si>
    <r>
      <t>Право-Лыбедская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0"/>
        <color rgb="FF000000"/>
        <rFont val="Times New Roman"/>
        <family val="1"/>
        <charset val="204"/>
      </rPr>
      <t>ул., д. 23; 62:29:00080040:24</t>
    </r>
  </si>
  <si>
    <t>Корпус вакуумного напыления</t>
  </si>
  <si>
    <r>
      <t>Черновицкая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0"/>
        <color rgb="FF000000"/>
        <rFont val="Times New Roman"/>
        <family val="1"/>
        <charset val="204"/>
      </rPr>
      <t>ул., 15;                62:29:0090002:22</t>
    </r>
  </si>
  <si>
    <t>ООО «ПассажСервис»</t>
  </si>
  <si>
    <t>ООО «Вертикаль»</t>
  </si>
  <si>
    <t>Насосная станция</t>
  </si>
  <si>
    <t>ул. Керамзавода, д. 21 а; 62:29:0060035:4543</t>
  </si>
  <si>
    <t>Канализационная сеть                Д - 150 мм,  в районе объекта</t>
  </si>
  <si>
    <t xml:space="preserve">Реконструкция производственно-административного здания </t>
  </si>
  <si>
    <t>АО «Рязаньгоргаз»</t>
  </si>
  <si>
    <t>ул. Семашко, д. 18  62:29:0070022:9</t>
  </si>
  <si>
    <t>Нежилое здание (магазин продовольственных товаров)</t>
  </si>
  <si>
    <t>проезд Шабулина, 18 а;        62:29:0030037:1436</t>
  </si>
  <si>
    <t>Складское помещение</t>
  </si>
  <si>
    <t>АО «Развитие»</t>
  </si>
  <si>
    <t>Рязанская ул., 28А  62:29:0090007:534</t>
  </si>
  <si>
    <t>Строящееся административно-хозяйственное здание</t>
  </si>
  <si>
    <t>Липкин Н.В.</t>
  </si>
  <si>
    <t>ул. Попова, д. 4а               62:29:0080079:15</t>
  </si>
  <si>
    <t>Ковалев О.М.</t>
  </si>
  <si>
    <t>ул. Новоселов, д. 19 62:29:0110015:53</t>
  </si>
  <si>
    <t>Внутренняя водопроводная система жилого дома № 19 по ул. Новоселов</t>
  </si>
  <si>
    <t>Внутренняя канализационная система жилого дома № 19 по ул. Новоселов</t>
  </si>
  <si>
    <t>ГБУ РО «Рязанская райветстанция»</t>
  </si>
  <si>
    <t>ул. Коломенская, 29 А; 62:29:0060010:6461</t>
  </si>
  <si>
    <t>Многофункциональный социально-реабилитационный комплекс</t>
  </si>
  <si>
    <t>Рязанский областной фонд социальной поддержки населения</t>
  </si>
  <si>
    <t>п. Солотча, 24;                       62:29:0150005:3345</t>
  </si>
  <si>
    <t>Приёмная  камера КНС  (канализационная насосная камера) «Сосновый бор», на территории многофункционального социально - реабилитационного комплекса.</t>
  </si>
  <si>
    <t>Административно-хозяйственное здание</t>
  </si>
  <si>
    <t>ООО «Терра Белла»</t>
  </si>
  <si>
    <t>Московское шоссе, 147, стр. 6;                       62:29:0050003:28</t>
  </si>
  <si>
    <t>Частный водопровод, в районе объекта</t>
  </si>
  <si>
    <t>Казанский женский монастырь</t>
  </si>
  <si>
    <t>Православная религиозная организация</t>
  </si>
  <si>
    <t>ул. Затинная, д. 25 Б;                                             62:29:0080070:43</t>
  </si>
  <si>
    <t>Водопровод Д-150мм, по ул. Затинная</t>
  </si>
  <si>
    <t>Канализапционный коллектор Д-400 мм, по ул. Затинная</t>
  </si>
  <si>
    <t>Преображенский храм</t>
  </si>
  <si>
    <t>Местная религиозная организация православный Приход Преображенского храма г. Рязани</t>
  </si>
  <si>
    <r>
      <t>Колхозная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0"/>
        <color rgb="FF000000"/>
        <rFont val="Times New Roman"/>
        <family val="1"/>
        <charset val="204"/>
      </rPr>
      <t>ул., 1а (п. Канищево);                                             62:29:0020028:331</t>
    </r>
  </si>
  <si>
    <t>Производственный корпус</t>
  </si>
  <si>
    <t>АО «НПК «Альфа-М»</t>
  </si>
  <si>
    <t>ул. Связи, д. 25, к. 1;                                             62:29:0100003:474</t>
  </si>
  <si>
    <t>Частный водопровод Д-100 мм, в районе объекта</t>
  </si>
  <si>
    <t>Канализация Д-150 мм в районе объекта</t>
  </si>
  <si>
    <t>ООО «ТЕРРА БЕЛЛА»</t>
  </si>
  <si>
    <t>Прижелезнодорожная ул.,  д. 28б (62:29:0010003:387)</t>
  </si>
  <si>
    <t>Аверочкина С.А.</t>
  </si>
  <si>
    <t>2-я Железнодорожная ул., д. 43, стр. 2                   62:29:0070029:76</t>
  </si>
  <si>
    <t>Цех алюминиевого литья под давлением</t>
  </si>
  <si>
    <t>ООО «МГК «Световые технологии»</t>
  </si>
  <si>
    <r>
      <t>Промышленная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0"/>
        <color rgb="FF000000"/>
        <rFont val="Times New Roman"/>
        <family val="1"/>
        <charset val="204"/>
      </rPr>
      <t>ул., д. 21б, Н2 62:29:0010001:94</t>
    </r>
  </si>
  <si>
    <t>Строящееся вспомогательное здание</t>
  </si>
  <si>
    <t>Якушин К.С.</t>
  </si>
  <si>
    <t>ул. Типанова                  62:29:0070048:18</t>
  </si>
  <si>
    <t>ООО «Профгрупп»</t>
  </si>
  <si>
    <t>ул. Сенная, д. 2/16, Н2 62:29:0080011:32</t>
  </si>
  <si>
    <t>Складское цеховое  строение</t>
  </si>
  <si>
    <t>ул. Связи, д. 14Б 62:29:0100002:1317</t>
  </si>
  <si>
    <t>Сергиевская Е.П.</t>
  </si>
  <si>
    <t>Посадский переулок, д. 10; 62:29:0080022:58</t>
  </si>
  <si>
    <t>Сливная станция по приёму ЖБО</t>
  </si>
  <si>
    <t>Ерохин А. А.</t>
  </si>
  <si>
    <t>район Солотча; 62:29:0151003:2</t>
  </si>
  <si>
    <t>Складское здание</t>
  </si>
  <si>
    <t>ООО «Альянс Онлайн»</t>
  </si>
  <si>
    <t>185 км (Окружная дорога), 6Б/1</t>
  </si>
  <si>
    <t>Нежилое здание Н1</t>
  </si>
  <si>
    <t>Бычкова Е.Д.</t>
  </si>
  <si>
    <t>ул. Кудрявцева, д. 48, Н1;      62:29:0080007:67</t>
  </si>
  <si>
    <t>Здание мазутнонасосной</t>
  </si>
  <si>
    <t>Тризна И.А.</t>
  </si>
  <si>
    <t>р-н Южный промузел, 23; 62:29:0130002:1070</t>
  </si>
  <si>
    <t>Водопровод Д-100 мм, проходящий по ул. Рязанская</t>
  </si>
  <si>
    <t>Канализационный коллектор 2Д-150 мм, проходящий от "Гардиан Стекло"</t>
  </si>
  <si>
    <t xml:space="preserve">Нежилое здание       </t>
  </si>
  <si>
    <t>Рязанский научно-методический центр народного творчества</t>
  </si>
  <si>
    <t>ул. Свободы, д. 34                             62:29:0080034:4</t>
  </si>
  <si>
    <t>Водопровод Д-150мм, проходящий по ул. Свободы</t>
  </si>
  <si>
    <t>Канализация Д-200 мм, проходящая по ул. Свободы</t>
  </si>
  <si>
    <t>Магазин (павильон № 1),                   (павильон № 2)</t>
  </si>
  <si>
    <t>Юрьев Б.И.,                               Любаев А.В.</t>
  </si>
  <si>
    <t>Станкозаводская ул., д. 30; 62:29:0020031:2082</t>
  </si>
  <si>
    <t>Внутренняя система канализации ТЦ "КиТ"</t>
  </si>
  <si>
    <t>Отдельно стоящее учреждении торговли</t>
  </si>
  <si>
    <t>Акимкин В.А.</t>
  </si>
  <si>
    <t>Старообрядческий пр-д, 6, территория СНТ, с.т. «Сад-4» 62:29:0090024:903</t>
  </si>
  <si>
    <t>Водопровод Д- 150 мм, проходящий Старообрядческий проезд</t>
  </si>
  <si>
    <t>Канализация Д-150мм, проходящая в районе ул. Халтурина</t>
  </si>
  <si>
    <t>нежилое помещение</t>
  </si>
  <si>
    <t>Селезнева И.В.</t>
  </si>
  <si>
    <t>ул. Связи, 25 Б                                   62:29:0100003:471</t>
  </si>
  <si>
    <t>Канализация Д-300мм,  в районе ул. Связи</t>
  </si>
  <si>
    <t>Магазин (объект торгового назначения с широким ассортиментом товаров периодического спроса продовольственной и (или) непродовольственной групп</t>
  </si>
  <si>
    <t>ООО «Сервис Недвижимость»</t>
  </si>
  <si>
    <t>Юбилейная ул.                                62:29:0060025:9</t>
  </si>
  <si>
    <t>Водопровод Д- 250 мм, по ул. Юбилейная</t>
  </si>
  <si>
    <t>Канализационный коллектор Д-500 мм,  по ул. Великанова</t>
  </si>
  <si>
    <t>Административное здание УФНС России по Рязанской области</t>
  </si>
  <si>
    <t xml:space="preserve">МИНФИН РОССИИ ФЕДЕРАЛЬНАЯ НАЛОГОВАЯ СЛУЖБА УФНС России по Рязанской области </t>
  </si>
  <si>
    <t>Московское шоссе,                              62:29:0061005:54</t>
  </si>
  <si>
    <t>Водопровод Д- 400 мм,  по ул. Московское шоссе</t>
  </si>
  <si>
    <t>Канализационный коллектор Д-1500 мм,  в районе объекта</t>
  </si>
  <si>
    <t>Здание общественного питания</t>
  </si>
  <si>
    <t xml:space="preserve">ООО «ГК «Зеленый сад» </t>
  </si>
  <si>
    <t>р-н Кальное, Быстрецкая ул.              62:29:0080098:9939</t>
  </si>
  <si>
    <t>Водопровод Д-250 мм, идущий на строящийся жилой дом, расположенный на земельном участке с кадастровым номером 62:29:0080098:5593</t>
  </si>
  <si>
    <t>Канализация Д-250 мм, идущая от  строящегося жилого дома, расположенного на земельном участке с кадастровым номером 62:29:0080098:5593</t>
  </si>
  <si>
    <t>Марков В.А.</t>
  </si>
  <si>
    <r>
      <t>ул. Керамзавода                           62:29:0060035: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0"/>
        <color rgb="FF000000"/>
        <rFont val="Times New Roman"/>
        <family val="1"/>
        <charset val="204"/>
      </rPr>
      <t>4543</t>
    </r>
  </si>
  <si>
    <t>Канализация Д-400мм, в районе объекта</t>
  </si>
  <si>
    <t>Реконструкция кафе Мари               (возведение 3-го этажа)</t>
  </si>
  <si>
    <t>Галстян М.А.</t>
  </si>
  <si>
    <r>
      <t>Касимовское шоссе,                              62:29:0880093: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0"/>
        <color rgb="FF000000"/>
        <rFont val="Times New Roman"/>
        <family val="1"/>
        <charset val="204"/>
      </rPr>
      <t>215</t>
    </r>
  </si>
  <si>
    <t>Внутренняя система водопровода существующего здания кафе Мари</t>
  </si>
  <si>
    <t>Внутренняя система канализации существующего здания кафе Мари</t>
  </si>
  <si>
    <t>Склад с офисными помещениями</t>
  </si>
  <si>
    <t>ул. Связи, 25 б                         62:29:0100003:471</t>
  </si>
  <si>
    <t>Канализация Д-200мм, в районе объекта</t>
  </si>
  <si>
    <t>Инфекционный корпус на 150 коек ГБУ РО «Областная детская клиническая больница им. Дмитриевой»</t>
  </si>
  <si>
    <t>ГКУ УКС Рязанской области</t>
  </si>
  <si>
    <t>Интернациональная ул., дом 1 з                   62:29:0020005:823</t>
  </si>
  <si>
    <t>Водовод Д-700 мм в районе объекта</t>
  </si>
  <si>
    <t>Канализационный коллектор Д-500мм, по ул. Интернациональная</t>
  </si>
  <si>
    <t>Рязанский музыкальный колледж   им. Г. и А. Пироговых</t>
  </si>
  <si>
    <t>Государственное автономное профессиональное образовательное учреждение «Рязанский музыкальный колледж им. Г. и А. Пироговых»</t>
  </si>
  <si>
    <t>ул. Дзержинского, д. 42                          62:29:0070030:77</t>
  </si>
  <si>
    <t>Внутренняя система водопровода существующего здания</t>
  </si>
  <si>
    <t xml:space="preserve">Канализация Д-150 мм, в районе ул. С. Середы </t>
  </si>
  <si>
    <t>Производственное здание</t>
  </si>
  <si>
    <t>Замышляев Ф.А</t>
  </si>
  <si>
    <t>Ряжское шоссе, уч. 20              62:29:0130003:11219</t>
  </si>
  <si>
    <t>Реконструкция с элементами реставраций здания театра 1862-1870 г.г.</t>
  </si>
  <si>
    <t>ГАУК «Рязанский областной ТЮЗ»</t>
  </si>
  <si>
    <t>Соборная ул., д. 16                           62:29:0080020:20</t>
  </si>
  <si>
    <t>Внутренняя система водопровода здания театра</t>
  </si>
  <si>
    <t>Внутренняя система канализации здания театра</t>
  </si>
  <si>
    <t>Здание с нежилыми помещениями для дежурного персонала и охраны предприятия</t>
  </si>
  <si>
    <t>ООО «СКОТЧ»</t>
  </si>
  <si>
    <t>Южный промузел, д. 11 В; 62:29:0130002:323</t>
  </si>
  <si>
    <t>ООО  «РЗКК»</t>
  </si>
  <si>
    <t>197 километр (Окружная дорога), 2 62:29:0130002:243</t>
  </si>
  <si>
    <t>ООО «Медицинский Центр Еламед»</t>
  </si>
  <si>
    <t>Высоковольтная ул., д. 48, литера А 62:29:0070040:514</t>
  </si>
  <si>
    <t>Предприятие автосервиса (пункт выдачи путевых листов)</t>
  </si>
  <si>
    <t>ООО «АвтоФлот»</t>
  </si>
  <si>
    <t>Р-он Южный промузел 6, стр. 5                        62:29: 0130001:483</t>
  </si>
  <si>
    <t>Строительство магазина</t>
  </si>
  <si>
    <t>Елисеев А.Н.</t>
  </si>
  <si>
    <t>Школьная ул. (п. Солотча), в р-не д. 4   62:29:0150004:1668</t>
  </si>
  <si>
    <t>Водопровод Д-100 мм, который идет на существующий магазин "Пятерочка" по ул. Солотчинское шоссе</t>
  </si>
  <si>
    <t>Канализационный коллектор Д-500 мм в районе ул. Санатарий</t>
  </si>
  <si>
    <t>Общеобразовательная школа на 600 мест</t>
  </si>
  <si>
    <t xml:space="preserve">УКС администрации города Рязани </t>
  </si>
  <si>
    <t>ул. Маяковского, 46                          62:29:0080043:79</t>
  </si>
  <si>
    <t>Водопровод Д-100  мм в районе объекта</t>
  </si>
  <si>
    <t>Лыбедский канализационный коллектор Д-800 мм</t>
  </si>
  <si>
    <t>Физкультурно - оздоровительный комплекс</t>
  </si>
  <si>
    <t>район Дашки                          62:29:0000000:2520</t>
  </si>
  <si>
    <t>Водопровод Д-200,  мм в районе объекта</t>
  </si>
  <si>
    <t xml:space="preserve">ИП Баталов А.Г. </t>
  </si>
  <si>
    <t>Полевая ул. (п. Канищево), д. 39              62:29:0020036:1467</t>
  </si>
  <si>
    <t>Комплекс зданий и сооружений для функционирования регионального центра выявления и поддержки одаренных детей</t>
  </si>
  <si>
    <t xml:space="preserve">ГКУ УКС Рязанской области </t>
  </si>
  <si>
    <t>р-н Солотча-1                                                      62:29:0150005:55</t>
  </si>
  <si>
    <t>Водоснабжение осцществляется от действующих артезиаеских скважин</t>
  </si>
  <si>
    <t>Внутриплощадочные сети на территории ОГБУДО "ДООЦ "Солнечный"</t>
  </si>
  <si>
    <t>Строительство нежилого административного здания</t>
  </si>
  <si>
    <t xml:space="preserve">Абдуллаев Э.Г. </t>
  </si>
  <si>
    <t>Промышленная ул., 21                       62:29:0010001:1178</t>
  </si>
  <si>
    <t>Водопровод Д-400 мм в районе ул. Промышленная</t>
  </si>
  <si>
    <t>Приемная камера КНС № 8 по ул. Сельских Строителей</t>
  </si>
  <si>
    <t>Общеобразовательная школа на 1100 мест в микрорайоне Канищево, Семчино 9,10</t>
  </si>
  <si>
    <t xml:space="preserve">УКС администрации города Рязани  </t>
  </si>
  <si>
    <t>9,10 кварталы в районе Канищево (Московский район)                         62:29:0020005:1646</t>
  </si>
  <si>
    <t>Водопровод Д-225 мм, в районе жилого дома № 23 к. 1 по ул. Княжье Поле</t>
  </si>
  <si>
    <t>Канализационный коллектор Д-400 мм, в районе жилого дома        № 23 к.1 по ул. Княжье Поле</t>
  </si>
  <si>
    <t>Многоэтажный гараж</t>
  </si>
  <si>
    <t>ООО «Деловое сотрудничество»</t>
  </si>
  <si>
    <t>Большая ул.,                                    62:29:0110001:14</t>
  </si>
  <si>
    <t>Водовод Д-800 мм в районе объекта</t>
  </si>
  <si>
    <t>Канализация - Д-250 мм в районе ул. Большая</t>
  </si>
  <si>
    <t xml:space="preserve">Видакас Ю.Э. </t>
  </si>
  <si>
    <t>1-я Прудная ул., 23, территория СНТ, с.т. «Кирпичник»                       62:29:0100016:341</t>
  </si>
  <si>
    <t>Михайловское шоссе, д. 174;               62:29:0060031:152</t>
  </si>
  <si>
    <t>ул. Затинная;                                             62:29:0080031:1175</t>
  </si>
  <si>
    <t>3-й Нефтезаводской проезд, 31, территория СНТ, с.т. «Строитель – 6», уч. 127; 62:29:0090006:89</t>
  </si>
  <si>
    <t>Рязанская обл., Рязанский р-н,                         с. Дядьково, Центральная ул., д. 164 а; 62:15:0050103:128</t>
  </si>
  <si>
    <t>12-й район (Борки);                              62:29:0040001:880</t>
  </si>
  <si>
    <r>
      <t>Центральная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Times New Roman"/>
        <family val="1"/>
        <charset val="204"/>
      </rPr>
      <t>ул., около дома 47;      62:15:0050101:329</t>
    </r>
  </si>
  <si>
    <t>Рязанская ул., д. 12 а;                                 62:29:0090045:115</t>
  </si>
  <si>
    <t>Дачная ул. (п. Канищево);                       62:29:0020029:226</t>
  </si>
  <si>
    <t>7-й район, д. 11, пом. Ж1;                        62:29:0040006:61</t>
  </si>
  <si>
    <t>5-й Озерный переулок, д. 7;                       62:29:0020022:155</t>
  </si>
  <si>
    <r>
      <t>Советская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Times New Roman"/>
        <family val="1"/>
        <charset val="204"/>
      </rPr>
      <t>ул., д. 56 (п. Канищево);               62:29:0020023:128</t>
    </r>
  </si>
  <si>
    <r>
      <t>Почтовая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Times New Roman"/>
        <family val="1"/>
        <charset val="204"/>
      </rPr>
      <t>ул., д. 32;                                         62:29:0050026:41</t>
    </r>
  </si>
  <si>
    <t>2-я Железнодорожная ул., д. 13/1;                      62:29:0070029:3914</t>
  </si>
  <si>
    <r>
      <t>Почтовая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Times New Roman"/>
        <family val="1"/>
        <charset val="204"/>
      </rPr>
      <t>ул., д. 33 (п. Дягилево); 62:29:0050026:40</t>
    </r>
  </si>
  <si>
    <t>12-й район, д.20;                                            62:29:0040010:27</t>
  </si>
  <si>
    <t>7-й Аллейный проезд;                                 62:29:0050007:27</t>
  </si>
  <si>
    <r>
      <t>Животноводческая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Times New Roman"/>
        <family val="1"/>
        <charset val="204"/>
      </rPr>
      <t>ул., д. 28;                     62:29:0050001:103</t>
    </r>
  </si>
  <si>
    <r>
      <t>Колхозная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Times New Roman"/>
        <family val="1"/>
        <charset val="204"/>
      </rPr>
      <t>ул., д. 7 а (п. Канищево); 62:29:0020028:83</t>
    </r>
  </si>
  <si>
    <t>Почтовая ул., д.56 (п. Дягилево),                62:29:0050026:12</t>
  </si>
  <si>
    <r>
      <t>Казанская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Times New Roman"/>
        <family val="1"/>
        <charset val="204"/>
      </rPr>
      <t>ул., д. 74 (п. Солотча); 62:29:0150002:240</t>
    </r>
  </si>
  <si>
    <t>Михайловское шоссе, 114;                     62:29:0060031:117</t>
  </si>
  <si>
    <t>5-й район;                                             62:29:0040001:403</t>
  </si>
  <si>
    <t>Гасанова А.А.</t>
  </si>
  <si>
    <t>Советская ул., д. 26, Ж1;                            62:29:0060017:605</t>
  </si>
  <si>
    <t>5-й район, д. 92 в;                                    62:29:0040001:43</t>
  </si>
  <si>
    <t>Дачная ул., д.73 (п. Канищево);                 62:29:0020024:43</t>
  </si>
  <si>
    <t>ул. Чапаева, д. 31;                                                     62:29:0080046:78</t>
  </si>
  <si>
    <t>ул. Свободы, д. 2 (п. Семчино);                         62:29:0020019:305</t>
  </si>
  <si>
    <t>ул. Хрюкина (п. Канищево);                              62:29:0020025:433</t>
  </si>
  <si>
    <t>2-й Крайний проезд, д. 15;                       62:29:0050006:108</t>
  </si>
  <si>
    <t>ул. Чапаева, д. 10 (п. Канищево);                               62:29:0020033:12</t>
  </si>
  <si>
    <t>ул. Роща;                                                 62:29:0060038:557</t>
  </si>
  <si>
    <t>Светлый проезд;                                      62:29:0090004:16</t>
  </si>
  <si>
    <t>Большая ул., д. 29;                             62:29:0110016:58;                             62:29:0110016:4</t>
  </si>
  <si>
    <t>Трунцева Г.Е.</t>
  </si>
  <si>
    <t>Рязанская обл., Рязанский р-он,                           п. Дядьково, Новая ул., д. 10а             62:15:0050108:173</t>
  </si>
  <si>
    <t>Киркова Ю.В.</t>
  </si>
  <si>
    <t>Дачная ул. (п. Канищево), д. 49 Б                        62:29:0020035:396</t>
  </si>
  <si>
    <t>Леонов Ю.В.</t>
  </si>
  <si>
    <t>Никуличинская ул.,              62:29:0090046:28</t>
  </si>
  <si>
    <t>Осипов А.Ю.</t>
  </si>
  <si>
    <t>Лесная ул. (п. Солотча),              62:29:0150004:986</t>
  </si>
  <si>
    <t>Фоломеев А.А.</t>
  </si>
  <si>
    <t>Владимирская ул. (п. Солотча), 93 А                      62:29:0150002:1022</t>
  </si>
  <si>
    <t>Салий И.Н.</t>
  </si>
  <si>
    <t>Станкозаводская ул., д. 17      62:29:0150007:1250</t>
  </si>
  <si>
    <t>Иванова Е.В.</t>
  </si>
  <si>
    <t>Дачная ул. (п. Соколовка), д. 29, уч. 19, территория СНТ, с.т. «Строитель-3»;                       62:29:0100008:463</t>
  </si>
  <si>
    <t>Селедкова Т.А.</t>
  </si>
  <si>
    <t>р-н Дашки, 3, территория СНТ, с.т. «Керамик-2», уч. 145           62:29:0060038:124</t>
  </si>
  <si>
    <t>Поляков Б.М.</t>
  </si>
  <si>
    <t>проезд Котовского, 4, территория СНТ, с.т. «Отдых-2», уч. 14        62:29:0090012:246</t>
  </si>
  <si>
    <t>Болихова Л.И.</t>
  </si>
  <si>
    <t>Голенчинская ул., д. 30    62:29:0080022:20        62:29:0080022:20</t>
  </si>
  <si>
    <t>Юсупов Ш.А.</t>
  </si>
  <si>
    <t>12-й район, д. 34; 62:29:0040010:284</t>
  </si>
  <si>
    <t>Исрафилова К.М. кызы</t>
  </si>
  <si>
    <t>Школьная ул. (п. Семчино), д. 25 62:29:0020018:73</t>
  </si>
  <si>
    <t>Вазиров Д.А.</t>
  </si>
  <si>
    <t>Павловская ул., д. 51  62:29:0060035:474</t>
  </si>
  <si>
    <t>Милованов М.Г.</t>
  </si>
  <si>
    <t xml:space="preserve">ул. Дунай, д. 24 (п. Солотча);                         62:29:0150002:1752        </t>
  </si>
  <si>
    <t>Драничкина Е.В.</t>
  </si>
  <si>
    <t>Животноводческая ул., д. 16, кв. 1;                     62:29:0050001:97</t>
  </si>
  <si>
    <t>Мехдиев М.М.</t>
  </si>
  <si>
    <t>Мервинская ул., д. 174;                     62:29:006007:38</t>
  </si>
  <si>
    <t>Юсупова З.А.</t>
  </si>
  <si>
    <t>р-н Сысоево, 6, территория СНТ, с.т. «Строитель-2»;                     62:29:006007:38</t>
  </si>
  <si>
    <t>Гортинская В.А.</t>
  </si>
  <si>
    <t>п. Канищево, Весенняя ул., д. 3;                     62:29:0020035:64</t>
  </si>
  <si>
    <t>Бобрышова Е.Б.</t>
  </si>
  <si>
    <t>мкр. п. Карцево, д. 2;                     62:29:0110026:31</t>
  </si>
  <si>
    <t>Лукина Т.Ю.</t>
  </si>
  <si>
    <t>Школьная ул., (п. Канищево), д. 14 62:29:0020032:36</t>
  </si>
  <si>
    <t>Филимонов А.А.</t>
  </si>
  <si>
    <t>Школьная ул., (п. Канищево), д. 13А 62:29:0020032:658</t>
  </si>
  <si>
    <t>Глазунов А.П.</t>
  </si>
  <si>
    <t>р-н Голенчино, 13, территория СНТ, с.т. «Изумруд», уч. 50,              62:29:0090042:235</t>
  </si>
  <si>
    <t>Карнаухов В.В.</t>
  </si>
  <si>
    <t>3-й Аллейный проезд, д. 4;                                 62:29:0050008:53</t>
  </si>
  <si>
    <t>Борозенец А.В.</t>
  </si>
  <si>
    <t>1-я Прудная ул., 23, территория СНТ, с.т. «Кирпичник», уч. 12;                                 62:29:0100016:249</t>
  </si>
  <si>
    <t>Исаева Л.С.</t>
  </si>
  <si>
    <t xml:space="preserve">Голенчинская ул., д. 30    62:29:0090039:5        </t>
  </si>
  <si>
    <t>Половникова В.И.</t>
  </si>
  <si>
    <t xml:space="preserve">пер. Баженова, д. 9, ж1    62:29:0090042:54        </t>
  </si>
  <si>
    <t>Зюрикова Л.О.</t>
  </si>
  <si>
    <t>Першина А.Н.</t>
  </si>
  <si>
    <t xml:space="preserve">2-ой Аллейный проезд, д. 39              62:29:0050008:16        </t>
  </si>
  <si>
    <t>Громыко Т.Г.</t>
  </si>
  <si>
    <t>ул. Шевченко, д. 16 62:29:0070031:55</t>
  </si>
  <si>
    <t>Ерохин С.Б.</t>
  </si>
  <si>
    <t>мкр. п. Божатково, территория СНТ, с.т. «Планета», уч. 175 62:29:0140020:213</t>
  </si>
  <si>
    <t>Ерохина П.С.</t>
  </si>
  <si>
    <t>мкр. п. Божатково, территория СНТ, с.т. «Планета», уч. 174 62:29:0140020:215</t>
  </si>
  <si>
    <t>Жилое строение</t>
  </si>
  <si>
    <t>Фролова В.Н.</t>
  </si>
  <si>
    <t>р-н Лесок-31, территория СНТ, с.т. «Металлург-2», уч. 209        62:29:0100008:151</t>
  </si>
  <si>
    <t>Федоров А.А.</t>
  </si>
  <si>
    <t>ул. Щорса, д. 21 62:29:0090015:11</t>
  </si>
  <si>
    <t>Махмадов К.Х.</t>
  </si>
  <si>
    <t>мкр. п. Божатково, д. 142а 62:29:0140019:41</t>
  </si>
  <si>
    <t>Лукашина Т.В.</t>
  </si>
  <si>
    <t>Бахмачеевская ул., д. 5 62:29:0060012:22</t>
  </si>
  <si>
    <t>Андреева Е.С.</t>
  </si>
  <si>
    <t xml:space="preserve">2-ой Аллейный проезд, д. 6              62:29:0050008:16        </t>
  </si>
  <si>
    <t>Водопровод Д-150 мм, по ул. Дягилевская</t>
  </si>
  <si>
    <t>Железкин В.М.</t>
  </si>
  <si>
    <t>ул. Грачи, д. 4А (с. Дядьково);                      62:15:0050106:1046</t>
  </si>
  <si>
    <t>Латышев П.М.</t>
  </si>
  <si>
    <t>Советская ул., д. 38 (п. Канищево);                            62:29:0020023:163</t>
  </si>
  <si>
    <t>Добычина Н.А.</t>
  </si>
  <si>
    <t>Урожайная ул., уч. 8;                            62:29:0050007:162</t>
  </si>
  <si>
    <t>Кураева О.А.</t>
  </si>
  <si>
    <t xml:space="preserve">Тепличная ул., д. 23              62:29:0100010:657        </t>
  </si>
  <si>
    <t>Зайцев Р.И.</t>
  </si>
  <si>
    <t xml:space="preserve">2-ой Аллейный проезд, д. 47              62:29:0050008:28        </t>
  </si>
  <si>
    <t>Истратий Н.М.</t>
  </si>
  <si>
    <t>Мыценко Н.Г.</t>
  </si>
  <si>
    <t>Дачная ул. (п. Канищево);                       62:29:0020024:135</t>
  </si>
  <si>
    <t>Риянова Т.П.</t>
  </si>
  <si>
    <t>ул. Островского, д. 82, кв. 2;                     62:29:0070008:247</t>
  </si>
  <si>
    <t>Умурзаков Б.Ю.</t>
  </si>
  <si>
    <t>Рязанская ул., д. 138, территория СНТ, с.т. «Строитель-6»; 62:29:0090006:176</t>
  </si>
  <si>
    <t>Регуш Т.Ю.</t>
  </si>
  <si>
    <t>район Новые Борки, д. 3а;                         62:29:0040001:937</t>
  </si>
  <si>
    <t>Алешина Н.И.</t>
  </si>
  <si>
    <t>ул. Матросова, д. 8, кв. 4;                     62:29:0090029:45</t>
  </si>
  <si>
    <t>Рюмина Н.Я.</t>
  </si>
  <si>
    <t>4-й район (Борки), д. 4;                         62:29:0040001:237</t>
  </si>
  <si>
    <t>Почтарев А.В.</t>
  </si>
  <si>
    <t>ул. Ленпоселок (п. Канищево), д. 72;                         62:29:0020023:169</t>
  </si>
  <si>
    <t>Жилое помещение</t>
  </si>
  <si>
    <t>Завьялова Е.А.</t>
  </si>
  <si>
    <t>1-я Красная ул., д. 7, Ж1;                         62:29:0030038:193</t>
  </si>
  <si>
    <t>Марюха О.М.</t>
  </si>
  <si>
    <t>Никуличинская ул., 137, территория СНТ, с.т. «Литейщик», уч. 44;                              62:29:0090044:97</t>
  </si>
  <si>
    <t>Володин А.М.</t>
  </si>
  <si>
    <t xml:space="preserve">5-й район (Борки);                         62:29:0040001:153        62:29:0040001:928  </t>
  </si>
  <si>
    <t>Лукьянова В.И.</t>
  </si>
  <si>
    <t>п. Качево, д. 4;                         62:29:0130008:369</t>
  </si>
  <si>
    <t>Махмудов В.Б.</t>
  </si>
  <si>
    <t>Рязанская обл. Рязанский р-н, с. Дядьково, 1-й Газетный переулок, д. 64;                         62:15:0050105:481</t>
  </si>
  <si>
    <t>Машинистов А.С.</t>
  </si>
  <si>
    <t>р-н Голенчино, 13, территория СНТ,       с.т. «Изумруд», уч. 22              62:29:0090042:235</t>
  </si>
  <si>
    <t>Кушнарев М.П.</t>
  </si>
  <si>
    <t>7-й Аллейный проезд, д. 36;                                 62:29:0050007:20</t>
  </si>
  <si>
    <t>Чуракова Г.В.</t>
  </si>
  <si>
    <t>1-й Крайний проезд, д. 2;                       62:29:0050006:39</t>
  </si>
  <si>
    <t>Гистарова М.Г. Кызы</t>
  </si>
  <si>
    <t>ул. Колхозная (п. Семчино); 62:29:0020019:42</t>
  </si>
  <si>
    <t>Салаев И.С.</t>
  </si>
  <si>
    <t>ул. Первомайская 62:29:0150004:1684</t>
  </si>
  <si>
    <t>Шпицер И.А.</t>
  </si>
  <si>
    <t>Рязанская обл., Рязанский р-н,                         с. Дядьково, 2-ой Газетный переулок,               д. 19б  62:15:0050105:678</t>
  </si>
  <si>
    <t>Чемодуров В.С.</t>
  </si>
  <si>
    <t xml:space="preserve">Рязанская обл., Рязанский р-н, с. Дядьково, 2-ой Газетный переулок, дом 19а                62:15:0050105:678  </t>
  </si>
  <si>
    <t>Гишарова Е.С.</t>
  </si>
  <si>
    <t>8-й Аллейный проезд, д. 1/75, кв. 5</t>
  </si>
  <si>
    <t>Овчинникова О.С.</t>
  </si>
  <si>
    <t>Рязанская обл., Рязанский р-н, с. Дядьково, Газетный переулок, д. 33                    62:15:0050105:537</t>
  </si>
  <si>
    <t>Фомина М.Н.</t>
  </si>
  <si>
    <t>Рязанская обл., Рязанский р-н,                           с. Дядьково, 2-й Газетный переулок                 62:15:0050105:537</t>
  </si>
  <si>
    <t>Кобелева Н.Л.</t>
  </si>
  <si>
    <t>Дачная ул. (п.Соколовка), 29, территория СНТ, с.т. «Строитель-3»,               уч. 69 62:29:0100008:548</t>
  </si>
  <si>
    <t>Понкратов А.В.</t>
  </si>
  <si>
    <t>12-й Район, д. 35                     62:29:0040010:3</t>
  </si>
  <si>
    <t>Мазманян А.Ю.</t>
  </si>
  <si>
    <t>1-й Бахмачеевский    пр-д, д. 14                  62:29:0060015:37</t>
  </si>
  <si>
    <t>Мусатов М.С.</t>
  </si>
  <si>
    <t>Дачная ул. (п. Канищево), д. 10                  62:29:0020029:349</t>
  </si>
  <si>
    <t>Шарифов С.Р.</t>
  </si>
  <si>
    <t>Павловская ул., д. 127                  62:29:0060035:77</t>
  </si>
  <si>
    <t>Овчинников А.М.</t>
  </si>
  <si>
    <t>мкр. п. Божатково, д. 152;                                 62:29:0140019:510</t>
  </si>
  <si>
    <t>Горшков М.А.</t>
  </si>
  <si>
    <t>мкр. п. Карцево, д. 19;                                 62:29:00110026:30</t>
  </si>
  <si>
    <t>Подгорная О.Н.</t>
  </si>
  <si>
    <t>Дачная ул. ( п. Соколовка), 29, территория СНТ, с.т. «Строитель-3»,            уч. 42 62:29:0100008:661</t>
  </si>
  <si>
    <t>Григорьева Н.М.</t>
  </si>
  <si>
    <t>Рязанская обл., Рязанский р-н,                          с. Дядьково, 2-й Газетный пер., д. 34 62:15:0050105:683</t>
  </si>
  <si>
    <t>Косицина В.А.</t>
  </si>
  <si>
    <t xml:space="preserve">Животноводческая ул., д. 11;               62:29:00527:0186                   </t>
  </si>
  <si>
    <t>Кубрак А.П.</t>
  </si>
  <si>
    <t xml:space="preserve">Михайловское шоссе,  д. 240             62:29:0060030:24        </t>
  </si>
  <si>
    <t>Олейник Г.И.</t>
  </si>
  <si>
    <t>Голенчинская ул. (в р-не д. 108;                                        62:29:0090040:58</t>
  </si>
  <si>
    <t>Станьковски Л.</t>
  </si>
  <si>
    <t>Рязанская обл., Рязанский р-н, с. Дядьково, Садовая ул., д. 3;                                        62:15:0050110:30</t>
  </si>
  <si>
    <t>Рязанская обл., Рязанский р-н,                             с. Дядьково, Садовая ул., д. 3а;                                        62:15:0050110:30</t>
  </si>
  <si>
    <t>Гутникова А.Р.</t>
  </si>
  <si>
    <t xml:space="preserve">Верхняя ул., д. 32;                                        62:29:0080093:64   62:29:0080093:63            </t>
  </si>
  <si>
    <t>ул. Чапаева, д. 16 (п. Канищево);                               62:29:0020033:236</t>
  </si>
  <si>
    <t>Водопровод  Д –50  мм, проходящий по ул. Чапаева.</t>
  </si>
  <si>
    <t>Букринская Н.В.</t>
  </si>
  <si>
    <t>ул. Хрюкина (п. Канищево), д. 33</t>
  </si>
  <si>
    <t>Маслов Ю.В.</t>
  </si>
  <si>
    <t xml:space="preserve">4-й Аллейный проезд, д. 40 </t>
  </si>
  <si>
    <t>Высоколов С.В.</t>
  </si>
  <si>
    <t xml:space="preserve">Советская ул. (п. Семчино), уч. 76а </t>
  </si>
  <si>
    <t>Нуров М.С.</t>
  </si>
  <si>
    <t xml:space="preserve">Животноводческий проезд, д. 2. </t>
  </si>
  <si>
    <t xml:space="preserve">ул. Кутузова, д. 7 </t>
  </si>
  <si>
    <t>32 индивидуальных жилых дома (предназначенные для предоставления многодетным семьям)</t>
  </si>
  <si>
    <t>мкр. п. Божатково</t>
  </si>
  <si>
    <t>Водовод Д - 600 мм, идущий с Павловской ОВС</t>
  </si>
  <si>
    <t>136 индивидуальных жилых дома (предназначенные для предоставления многодетным семьям)</t>
  </si>
  <si>
    <t>мкр. п. Храпово – мкр. р-н п. Божатково</t>
  </si>
  <si>
    <t>Терешина Т.Н.</t>
  </si>
  <si>
    <t>Трехреченская ул.;                                          62:29:0020022:60</t>
  </si>
  <si>
    <t>Водопровод , который идет на жилой дом № 60 по ул. Трехреченская</t>
  </si>
  <si>
    <t xml:space="preserve">Лазуткина М.В. </t>
  </si>
  <si>
    <t>ул. Корнилова;                                               62:29:0090019:160</t>
  </si>
  <si>
    <t>Канализационная сеть Д-200 мм, проходящая по ул. Корнилова</t>
  </si>
  <si>
    <t>Косачева В.И.</t>
  </si>
  <si>
    <t>Трехреченская ул., д. 58;                                    62:29:0020022:175</t>
  </si>
  <si>
    <t>Водопровод, который идет на жилой дом № 60 по ул. Трехреченская</t>
  </si>
  <si>
    <t>Рапохина Л.А.</t>
  </si>
  <si>
    <t>Весенняя ул., д.60 (п. Канищево);                  62:29:0020036:29</t>
  </si>
  <si>
    <t>Садовый домик</t>
  </si>
  <si>
    <t>Маслов А.М.</t>
  </si>
  <si>
    <t>Промышленная ул., стр. 22, территория СНТ, с.т. «Энергетик-2»; 62:29:0020012:105</t>
  </si>
  <si>
    <t>Водопровод Д-200мм,проходящий по ул. Промышленная</t>
  </si>
  <si>
    <t>Канализационный коллектор Д-400 мм, проходящий в районе ул. Бирюзова</t>
  </si>
  <si>
    <t xml:space="preserve">Панина Л.И. </t>
  </si>
  <si>
    <t>Мервинская ул., д. 116                                  62:29:0060012:34</t>
  </si>
  <si>
    <t>Водопровод Д-150 мм, в районе ул. Мервинская</t>
  </si>
  <si>
    <t>Баталова И.А.</t>
  </si>
  <si>
    <t>Лево-Лыбедская ул., д. 4                               62:29:0080036:571</t>
  </si>
  <si>
    <t>Водопровод Д-100 мм, в районе ул. Лево-Лыбедская</t>
  </si>
  <si>
    <t>Канализация Д-300 мм, в районе ул. Лево-Лыбедская</t>
  </si>
  <si>
    <t>ООО «ПРИО-Эстейт»</t>
  </si>
  <si>
    <t>Рязанская обл., Рязанский р-н,                           с. Дядьково 62:15:0050225:164</t>
  </si>
  <si>
    <t>Водопровод Д-100 мм, в районе ул. Весенняя</t>
  </si>
  <si>
    <t>Канализационный коллектор Д-500 мм, в районе ул. Грачи</t>
  </si>
  <si>
    <t>Рязанская обл., Рязанский р-н,                           с. Дядьково 62:15:0050225:163</t>
  </si>
  <si>
    <t>Иванов С.А.</t>
  </si>
  <si>
    <t>р-н Голенчино, 14, территория СНТ,      с.т. «Энергетик», уч. 131; 62:29:0090042:253</t>
  </si>
  <si>
    <t>Водопровод Д-250 мм в районе ул. Голенчинская</t>
  </si>
  <si>
    <t>Милованова Н.В.</t>
  </si>
  <si>
    <t>Элеваторный заулок, д. 10;                     62:15:0050002:256</t>
  </si>
  <si>
    <t>1.22</t>
  </si>
  <si>
    <t>Модернизация водовода Ду 500 мм от ул. Сельских строителей, 3 до ул. Сельских строителей, 1в</t>
  </si>
  <si>
    <t>Проектирование и строительство водовода Ду 300 мм по ул. Окское шоссе</t>
  </si>
  <si>
    <t>Проектирование и строительство водовода Ду 300 мм от ул. Циолковского, 2 до ул. Радищева</t>
  </si>
  <si>
    <t>Проектирование и строительство водовода Ду 300 мм по ул. Ленинского Комсомола</t>
  </si>
  <si>
    <t>Проектирование и строительство водовода Ду 200 мм от ул. Коняева до ул. Белякова</t>
  </si>
  <si>
    <t>Проектирование и строительство водовода Ду 300 мм от ул. Березовая до ул. Гоголя</t>
  </si>
  <si>
    <t>Проектирование и строительство водовода Ду 560 мм вдоль 188км Окружной дороги М-5</t>
  </si>
  <si>
    <t>Проектирование и строительство водопровода Ду 160 мм по ул. Владимирская, п. Солотча</t>
  </si>
  <si>
    <t>Модернизация водовода Ду 300 мм от Первомайского проспекта до Московского шоссе</t>
  </si>
  <si>
    <t xml:space="preserve">Модернизация водовода Ду 500 мм 
от Солнечной ул. вдоль реки Трубеж до ул. Петрова
</t>
  </si>
  <si>
    <t>1.23</t>
  </si>
  <si>
    <t xml:space="preserve">Модернизация водовода Ду 600 мм
по Касимовскому шоссе
</t>
  </si>
  <si>
    <t>Строительство основного и дополнительного периметрального ограждения, охранной сигнализации и СВН на территории первого подъема Окской ОВС</t>
  </si>
  <si>
    <t xml:space="preserve">Строительство артезианской скважины, строительство станции водоподготовки на объекте: «Артезианская скважина
 № 2/10251/61200685 ул. Коммунальная, 1д», в пос. Солотча,
г. Рязань»
</t>
  </si>
  <si>
    <t>1.8</t>
  </si>
  <si>
    <t>2.23</t>
  </si>
  <si>
    <t>Модернизация в рамках объекта «Канализационная сеть «Красный», сооружение № 223» в районе от дома № 6 корпус № 1 по проезду Шабулина до дома № 2а по проезду Шабулина, протяженностью 632 п.м.</t>
  </si>
  <si>
    <t>2.24</t>
  </si>
  <si>
    <t>Строительство, реконструкция (модернизация) системы водоотведения города Рязани. Реконструкция КНС №10.</t>
  </si>
  <si>
    <t>60 тыс.м куб/сут.</t>
  </si>
  <si>
    <t>195 тыс.м куб/сут.</t>
  </si>
  <si>
    <t>2.25</t>
  </si>
  <si>
    <t>Строительство, реконструкция (модернизация) системы водоотведения города Рязани. Реконструкция КНС №4.</t>
  </si>
  <si>
    <t>Итого на реализацию мероприятий по модернизации или реконструкции существующих объектов централизованных систем водоотведения</t>
  </si>
  <si>
    <t>стеклопластик</t>
  </si>
  <si>
    <t>Канализационный коллектор Д-1400мм, в районе объекта</t>
  </si>
  <si>
    <t>Напорные канализационные коллекторы 2Д-100 мм, идущие от предприятия "Гардиан стекло"</t>
  </si>
  <si>
    <t>Водопровод  Д – 100 мм, проходящий по ул. Голенчинская.</t>
  </si>
  <si>
    <t>Водопровод  Д – 100 мм, проходящий по ул. Осипенко</t>
  </si>
  <si>
    <t>Частный водопровод Д – 100 мм, проходящий вдоль Озерного проезда</t>
  </si>
  <si>
    <t>Водопровод Д-150 мм, по ул. Мушковатовская</t>
  </si>
  <si>
    <t>Водопровод Д-100 мм, проходящий по ул. 1-й Весенний переулок</t>
  </si>
  <si>
    <t>Частный водопровод Д-63 мм, проходящий по ул. Школьная.</t>
  </si>
  <si>
    <t>Водопровод  Д – 100мм, проходящий в районе объекта.</t>
  </si>
  <si>
    <t>Водопровод  Д – 100мм, проходящий по ул. Порядок.</t>
  </si>
  <si>
    <t>Частный водопровод Д-200мм, проходящий в районе обьекта</t>
  </si>
  <si>
    <t>Водопровод  Д – 100мм, проходящий по ул. Кремлевский Вал.</t>
  </si>
  <si>
    <t>Канализационный коллектор Д -500 мм, проходящий по ул. Кремлевский Вал.</t>
  </si>
  <si>
    <t>Водопровод  Д – 300мм, проходящий по ул. Михайловское шоссе.</t>
  </si>
  <si>
    <t xml:space="preserve">Водопровод  Д – 100мм, проходящий по ул. Кутузова.
</t>
  </si>
  <si>
    <t>Канализация Д -200 мм, проходящая по ул. Кутузова.</t>
  </si>
  <si>
    <t>Водопровод  Д – 300мм, проходящем в районе обьекта</t>
  </si>
  <si>
    <t>Канализационный коллектор Д -700 мм, проходящем по ул. Мервинская.</t>
  </si>
  <si>
    <t>Водопровод  Д – 300мм, проходящий в районе обьекта</t>
  </si>
  <si>
    <t>Канализационный коллектор Д -700 мм, проходящий по ул. Мервинская.</t>
  </si>
  <si>
    <t>Водопровод  Д – 110 мм, проходящий по ул. Садовая.</t>
  </si>
  <si>
    <t>Водопровое  Д – 110мм, проходящий в районе жилых домов № 7д, 4г по ул. Школьная.</t>
  </si>
  <si>
    <t xml:space="preserve">Канализация Д -200 мм, проходящая в районе многоквартирного дома № 21 по ул 1-я Прудная.
</t>
  </si>
  <si>
    <t>Канализационный коллектор Д -500 мм, проходящий в районе обьекта</t>
  </si>
  <si>
    <t>Канализационная сеть Д -200 мм, проходящая по ул. Кутузова.</t>
  </si>
  <si>
    <t>Канализационный коллектор Д -500 мм, проходящий в районе обьекта.</t>
  </si>
  <si>
    <t>Частная канализационная сеть Д -300 мм, проходящая в районе обьекта.</t>
  </si>
  <si>
    <t>Водопровод Д- 200мм, проходящий по Михайловскому шоссе.</t>
  </si>
  <si>
    <t xml:space="preserve">Канализация Д-200 мм, проходящая по ул. Большая </t>
  </si>
  <si>
    <t>Канализационный коллектор Д-2000мм, в районе объекта</t>
  </si>
  <si>
    <t>Водопровода построенный для 1 очереди строительства</t>
  </si>
  <si>
    <t>Водопровод 2Д-150 мм, построенный для объекта "Многоэтажный жилой дом - первый и второй этап строительтва", расположенного по адресу: г. Рязань, Московское шоссе, в районе ТД "Барс"</t>
  </si>
  <si>
    <t>Канализационный коллектор Д-800-1000 мм, вынесенный из зоны строительства</t>
  </si>
  <si>
    <t>Водовод Д – 300 мм, проходящий по ул. Медицинская</t>
  </si>
  <si>
    <t>Канализационный коллектор Д – 400 мм, проходящей по ул. Энгельса</t>
  </si>
  <si>
    <t>Водопровод Д-200мм, проходящий в районе объекта</t>
  </si>
  <si>
    <r>
      <t>Напорный</t>
    </r>
    <r>
      <rPr>
        <u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канализационный коллектор 2Д – 1200 мм,  проходящий в районе объекта</t>
    </r>
  </si>
  <si>
    <t>Водопровод Д-600 мм, проходящий в районе объекта по Касимовскому шоссе</t>
  </si>
  <si>
    <t>Канализационный коллектор Д-700 мм, проходящий по ул. Боголюбова</t>
  </si>
  <si>
    <t>Водовод Д-600 мм, который идет с ПНС (повысительной насосной станции), расположенной по ул. Новоселов, 64</t>
  </si>
  <si>
    <t>Канализация Д-300 мм, которая идет с ПНС (повысительной насосной станции), расположенной по ул. Новоселов, 64</t>
  </si>
  <si>
    <t>Канализационный коллектор Д-1200мм, в районе ул. Рязанская</t>
  </si>
  <si>
    <t>Приёмная камера КНС, расположенная в районе  ул. Владимирская</t>
  </si>
  <si>
    <t>Водопровод  Д – 100мм, проходящий по ул Семашко.</t>
  </si>
  <si>
    <t>Канализация Д -250 мм, проходящая по ул. Семашко.</t>
  </si>
  <si>
    <t>Частная канализационная сеть,  на территории ООО "ТД "Барс"</t>
  </si>
  <si>
    <t>Водовод Д-600 мм, проходящий в районе объекта</t>
  </si>
  <si>
    <t>Коллектор Д–1200 мм, проходящий в районе объекта</t>
  </si>
  <si>
    <t>Водопровод  Д – 150 мм, проходящий  в районе объекта.</t>
  </si>
  <si>
    <t>Канализация Д -150 мм, проходящая в районе объекта.</t>
  </si>
  <si>
    <t>Водопровод  Д – 200 мм, в районе объекта (10м)</t>
  </si>
  <si>
    <t>Канализация Д- 300 мм, в районе объекта (25 м)</t>
  </si>
  <si>
    <t>Частная канализация, в районе объетка</t>
  </si>
  <si>
    <t>Водопроводе Д – 100 мм, проходящий  по  ул. Колхозная (35м)</t>
  </si>
  <si>
    <t>Водопровод Д-200 мм, проходящий в районе улицы Прижелезнодорожная.</t>
  </si>
  <si>
    <t>Приемная камера КНС «Прижелезнодорожная»</t>
  </si>
  <si>
    <t>Водопровод Д -100мм, проходящий по ул. 2-я Железнодорожная</t>
  </si>
  <si>
    <t>Канализационный коллектор Д -400 мм, проходящий по ул. 2-я Железнодорожная</t>
  </si>
  <si>
    <t>Водопровод Д-200, проходящий в районе объекта по ул. Промышленная</t>
  </si>
  <si>
    <t>Водопровод  Д – 300 мм, проходящий  в районе ул. Типанова.</t>
  </si>
  <si>
    <t xml:space="preserve"> Канализация Д -300 мм, проходящая в районе жилого дома №7 по ул. Типанова.</t>
  </si>
  <si>
    <t>Водопровод Д-300мм, проходящий по ул. Сенная</t>
  </si>
  <si>
    <t>Канализационный коллектор Д-400мм, проходящий по ул. Сенная</t>
  </si>
  <si>
    <t>Водопровод  Д – 100мм, проходящий в районе объекта</t>
  </si>
  <si>
    <t>Канализация Д -150 мм, проходящая в районе объекта</t>
  </si>
  <si>
    <t>Частный водопровод  Д – 32 мм, проходящий по Посадскому переулку.</t>
  </si>
  <si>
    <t>Канализационный коллектор Д -400 мм, проходящий в районе объекта</t>
  </si>
  <si>
    <t>Приёмная камера КНС-4 п. Солотча, с. Агропустынь</t>
  </si>
  <si>
    <t>Водопровод Д-250 мм, проходящий в районе улицы Аллейная</t>
  </si>
  <si>
    <t>Внутренняя система водоснабжения ТЦ "КиТ"</t>
  </si>
  <si>
    <t>Водопровод сервисного центра "Автодизайн"</t>
  </si>
  <si>
    <t>Канализация сервисного центр "Автодизайн"</t>
  </si>
  <si>
    <t>Водопровод сервисного центра ООО "Экспресс Марин"</t>
  </si>
  <si>
    <t>Канализация сервисного центра ООО "Экспресс Марин"</t>
  </si>
  <si>
    <t>Водопровод  ООО "Медецинский центр Еламед"</t>
  </si>
  <si>
    <t>Канализация ООО "Медецинский центр Еламед"</t>
  </si>
  <si>
    <t>Водопровод  ООО "Завод точного литья"</t>
  </si>
  <si>
    <t>Канализация ООО "Завод точного литья"</t>
  </si>
  <si>
    <t>Частный водопровод ООО "ВСКН" Д-100 мм, в районе объекта</t>
  </si>
  <si>
    <t>Частная канализация ООО "ВСКН" Д-150 мм, в районе объекта</t>
  </si>
  <si>
    <t>Водопровод   Д-100 мм,  по ул. 1-й Рязанский проезд</t>
  </si>
  <si>
    <t>Водопровод  Д-150 мм, по ул. Затинная</t>
  </si>
  <si>
    <t>Водопровод  Д-100 мм,  по ул. 1-й Газетный переулок</t>
  </si>
  <si>
    <t>Водопровод Д-100 мм, по ул. 12-й район</t>
  </si>
  <si>
    <t>Водопровод   Д-100 мм, по ул. Центральная</t>
  </si>
  <si>
    <t>Водопровод Д – 100 мм, проходящий в районе объекте</t>
  </si>
  <si>
    <t>Водопровод  Д – 80 мм, проходящий по ул. Дачная</t>
  </si>
  <si>
    <t>Водопровод  Д – 100 мм, проходящий по ул. Никуличинская.</t>
  </si>
  <si>
    <t>Водопровод  Д – 100 мм, проходящий по ул. Лесная.</t>
  </si>
  <si>
    <t>Водопровод  Д – 100мм, проходящий по ул. Владимирская.</t>
  </si>
  <si>
    <t>Водопровод  Д – 200мм, проходящий в районе объекта.</t>
  </si>
  <si>
    <t>Канализация Д -300 мм, проходящая по ул. Космонавтов.</t>
  </si>
  <si>
    <t>Водопровод  Д – 100мм, проходящий по ул. Дачная.</t>
  </si>
  <si>
    <t>Водопровод  Д – 100мм, проходящий по ул. Роща</t>
  </si>
  <si>
    <t>Канализационный коллектор Д -1000 мм, проходящий в районе улицы Голенчинская.</t>
  </si>
  <si>
    <t>Водопровод Д-100мм, проходящий в районе обьекта.</t>
  </si>
  <si>
    <t>Частный водопровод  Д – 100мм, проходящий в районе обьекта.</t>
  </si>
  <si>
    <t>Водопровод  Д – 150мм, проходящий в районе обьекта.</t>
  </si>
  <si>
    <t>Водопровод Д - 100 мм, по ул. Дунай</t>
  </si>
  <si>
    <t>Водопровод  Д – 100мм, проходящий по ул. Животноводческая.</t>
  </si>
  <si>
    <t xml:space="preserve">Водопровод  Д – 150мм, проходящий по ул. Мервинская </t>
  </si>
  <si>
    <t>Водопровод  Д – 150мм, проходящий в районе объекта.</t>
  </si>
  <si>
    <t>Частный водопровод  Д – 100 мм, проходящий по ул. Весенняя</t>
  </si>
  <si>
    <t>Водопровод  Д – 63мм, проходящий в районе объекта.</t>
  </si>
  <si>
    <t>Водопровод  Д – 100мм, проходящий по ул. Школьная</t>
  </si>
  <si>
    <t>Водопроводе  Д – 100мм, проходящий по ул. Школьная</t>
  </si>
  <si>
    <t>Водопровод  Д – 250 мм, проходящий в районе объекта.</t>
  </si>
  <si>
    <t>Частный водопровод, проходящий в районе объекта.</t>
  </si>
  <si>
    <t>Канализация Д -200 мм, проходящая в районе улицы 1-ой Прудной, 21.</t>
  </si>
  <si>
    <t xml:space="preserve">Канализационный коллектор Д -1000 мм, проходящий в районе улицы </t>
  </si>
  <si>
    <t>Водопровод Д- 100мм, проходящий по Баженову переулку в районе жилого дома  №7</t>
  </si>
  <si>
    <t>Частный водопровод Д- 100мм, идущий по ул. 2-й Аллейный проезд.</t>
  </si>
  <si>
    <t xml:space="preserve">Канализация Д -250 мм, проходящая в районе объекта </t>
  </si>
  <si>
    <t>Водопровод  Д – 100 мм, проходящий в п. Божатково</t>
  </si>
  <si>
    <t>Водопровое Д- 400мм, проходящий в районе объекта</t>
  </si>
  <si>
    <t xml:space="preserve">Водопровод  Д – 150 мм, проходящий  по ул. Щорса </t>
  </si>
  <si>
    <t>Канализация Д -200 мм, проходящая по ул. Мусорского</t>
  </si>
  <si>
    <t>Водопровод Д- 100мм, проходящий в п. Божатково.</t>
  </si>
  <si>
    <t>Канализационный коллектор Д -600 мм, проходящий по ул. Мервинская</t>
  </si>
  <si>
    <t xml:space="preserve">Водопровод  Д –100мм, проходящий в районе обьекта.
</t>
  </si>
  <si>
    <t>Водопровод Д-150 мм по ул. Советская</t>
  </si>
  <si>
    <t>Частный водопровод Д- 100мм, в районе объекта</t>
  </si>
  <si>
    <t xml:space="preserve">Водопровод Д-100 мм, в районе объекта  </t>
  </si>
  <si>
    <t xml:space="preserve">Водопровод Д-100 мм, в районе объекта </t>
  </si>
  <si>
    <t xml:space="preserve">Водопровод  Д – 100 мм, проходящий  в районе объекта.
</t>
  </si>
  <si>
    <t>Водопровод  Д – 80 мм, проходящий  по ул. Дячная</t>
  </si>
  <si>
    <t>п. Божатково, уч. 14 62:29:0140020:573</t>
  </si>
  <si>
    <t>Водопровод Д- 100мм, проходящий по ул. Островского.</t>
  </si>
  <si>
    <t>Канализация Д -200 мм, проходящая по ул. Островского.</t>
  </si>
  <si>
    <t>Водопровод Д- 100мм, проходящий по Рязанскому 1-му проезду</t>
  </si>
  <si>
    <t>Частный водопровод Д -100мм, проходящем в районе объекта.</t>
  </si>
  <si>
    <t>Водопровод Д -100мм, проходящий по ул. Матросова</t>
  </si>
  <si>
    <t>Водопровод Д -100мм, проходящий по 4-му району</t>
  </si>
  <si>
    <t xml:space="preserve">Водопровод Д -150мм, проходящий в районе обьекта. </t>
  </si>
  <si>
    <t>Водопровод Д- 50мм, проходящий по ул. 2-ая Красная.</t>
  </si>
  <si>
    <t>Водопровод Д -100мм, проходящий по ул. Никуличинская</t>
  </si>
  <si>
    <t>Водопровод Д -63мм, проходящий в районе объекта</t>
  </si>
  <si>
    <t>Водопровод Д -110мм, проходящий по ул. 1-ый Газетный переулок</t>
  </si>
  <si>
    <t>Водопровод  Д – 250 мм, проходящий  в районе объекта</t>
  </si>
  <si>
    <t>Водопровод Д -250мм, проходящий по ул.  Аллейная</t>
  </si>
  <si>
    <t xml:space="preserve">Водопровод Д -50мм, проходящий по ул. 1-й Крайний проезд </t>
  </si>
  <si>
    <t xml:space="preserve">Водопровод  Д – 100 мм, проходящий  по ул. Колхозная </t>
  </si>
  <si>
    <t>Водопровод  Д – 100 мм, проходящий  по ул. Школьная</t>
  </si>
  <si>
    <t>Водопровод Д-32мм, идущий на жилой дом № 19а по ул. 2-й Газетный переулок</t>
  </si>
  <si>
    <t>Водопровод Д -32мм, идущий на жилой дом № 19 по ул. 2-й Газетный переулок</t>
  </si>
  <si>
    <t xml:space="preserve"> Водопровод Д- 100мм, проходящий по ул. 8-й Аллейный проезд </t>
  </si>
  <si>
    <t>Водопровод Д -110мм, проходящий по ул. 2-й Газетный переулок</t>
  </si>
  <si>
    <t>Водопровод Д -100мм, проходящий в районе жилого дома № 28 по ул. Дачная.</t>
  </si>
  <si>
    <t xml:space="preserve">Водопровод Д -100мм, проходящий по 12-му району </t>
  </si>
  <si>
    <t>Частный водопровод Д-100мм, проходящий вдоль улицы Озерный проезд</t>
  </si>
  <si>
    <t xml:space="preserve">Водопровод Д- 150мм, проходящий в районе объекта </t>
  </si>
  <si>
    <t>Водопровод Д -100мм, проходящий в районе обьекта.</t>
  </si>
  <si>
    <t>Водопровод Д-100мм, проходящий в пос. Карцево</t>
  </si>
  <si>
    <t>Водопровод Д -100мм, проходящий в районе жилого дома № 28 по ул. Дачная</t>
  </si>
  <si>
    <t>Водопровод Д-110мм, проходящий по ул. 2-й Газетный переулок</t>
  </si>
  <si>
    <t>Частный водопровод Д -100мм, идущий на часть жилого дома по адресу: г Рязань, ул. Животноводческая, д. 11</t>
  </si>
  <si>
    <t xml:space="preserve">Водопровод  Д-300мм, проходящий по ул. Михайловское шоссе </t>
  </si>
  <si>
    <t xml:space="preserve">Водопровод Д-100мм, проходящий по ул. Сережин переулок </t>
  </si>
  <si>
    <t xml:space="preserve">Водопроводе Д-100мм, проходящий по ул. Сережин переулок </t>
  </si>
  <si>
    <t xml:space="preserve">Водопровод Д -100мм, проходящий по ул. Верхняя </t>
  </si>
  <si>
    <t>Водопроводе Д -100мм, проходящий в районе объекта</t>
  </si>
  <si>
    <t>Частный водопровод Д -110мм, идущий от жилого дома № 32 по 4-му Аллейному проезду</t>
  </si>
  <si>
    <t>Водопровод  Д – 100 мм, проходящий  по ул. Советская</t>
  </si>
  <si>
    <t xml:space="preserve">Водопровод Д -100мм, проходящий в районе жилых домов  №4, №6 по Животноводческому проезду </t>
  </si>
  <si>
    <t xml:space="preserve"> Водопровод Д-100 мм, проходящий в районе ул. Весенняя</t>
  </si>
  <si>
    <t>Канализационный коллектор Д-600 мм, в районе ул. Мервинская</t>
  </si>
  <si>
    <t xml:space="preserve"> Частная канализационная сеть Д-100мм, проходящая в районе дома № 8 и дома № 12 по Элеваторному заулку.
</t>
  </si>
  <si>
    <t>Канализационный коллектор Д-600мм, по ул. Затинная</t>
  </si>
  <si>
    <t>Всего в 2023г.</t>
  </si>
  <si>
    <t>Финансовые потребности, необходимые для реализации мероприятий по строительству, модернизации и реконструкции сетей водоснабжения и увеличению пропускной способности существующих сетей холодного водоснабжения, тыс.руб. без НДС с учетом налога на прибыль</t>
  </si>
  <si>
    <t>Финансовые потребности, необходимые для реализации мероприятий по строительству, модернизации и реконструкции сетей и иных объектов водоотведения и увеличению пропускной способности существующих сетей водоотведения, тыс.руб. без НДС с учетом налога на прибыль</t>
  </si>
  <si>
    <t>№ мероприятия по ВС</t>
  </si>
  <si>
    <t>№ мероприятия по ВО</t>
  </si>
  <si>
    <t>№ мероприятия в ТЗ по ВС</t>
  </si>
  <si>
    <t>№ мероприятия в ТЗ по ВО</t>
  </si>
  <si>
    <t>Год ввода объекта</t>
  </si>
  <si>
    <t>1.16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</si>
  <si>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</si>
  <si>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</si>
  <si>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</si>
  <si>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</si>
  <si>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</si>
  <si>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</si>
  <si>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</si>
  <si>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</si>
  <si>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</si>
  <si>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</si>
  <si>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</si>
  <si>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</si>
  <si>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</si>
  <si>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</si>
  <si>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</si>
  <si>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</si>
  <si>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</si>
  <si>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</si>
  <si>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</si>
  <si>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</si>
  <si>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</si>
  <si>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</si>
  <si>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</si>
  <si>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</si>
  <si>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</si>
  <si>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</si>
  <si>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</si>
  <si>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</si>
  <si>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</si>
  <si>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</si>
  <si>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</si>
  <si>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</si>
  <si>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№ объекта в ТЗ</t>
  </si>
  <si>
    <t>2.5</t>
  </si>
  <si>
    <t>2.14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</si>
  <si>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</si>
  <si>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</si>
  <si>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</si>
  <si>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</si>
  <si>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</si>
  <si>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</si>
  <si>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</si>
  <si>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</si>
  <si>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</si>
  <si>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</si>
  <si>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</si>
  <si>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2.37</t>
  </si>
  <si>
    <t>2.38</t>
  </si>
  <si>
    <t>2.39</t>
  </si>
  <si>
    <t>2.40</t>
  </si>
  <si>
    <t>2.41</t>
  </si>
  <si>
    <t>2.42</t>
  </si>
  <si>
    <t>2.43</t>
  </si>
  <si>
    <t>2.44</t>
  </si>
  <si>
    <t>2.45</t>
  </si>
  <si>
    <t>2.46</t>
  </si>
  <si>
    <t>2.47</t>
  </si>
  <si>
    <t>2.48</t>
  </si>
  <si>
    <t>2.49</t>
  </si>
  <si>
    <t>2.50</t>
  </si>
  <si>
    <t>2.51</t>
  </si>
  <si>
    <t>2.52</t>
  </si>
  <si>
    <t>2.53</t>
  </si>
  <si>
    <t>2.54</t>
  </si>
  <si>
    <t>2.55</t>
  </si>
  <si>
    <t>2.56</t>
  </si>
  <si>
    <t>2.57</t>
  </si>
  <si>
    <t>2.58</t>
  </si>
  <si>
    <t>2.59</t>
  </si>
  <si>
    <t>2.60</t>
  </si>
  <si>
    <t>2.61</t>
  </si>
  <si>
    <t>2.62</t>
  </si>
  <si>
    <t>2.63</t>
  </si>
  <si>
    <t>2.64</t>
  </si>
  <si>
    <t>2.65</t>
  </si>
  <si>
    <t>2.66</t>
  </si>
  <si>
    <t>2.67</t>
  </si>
  <si>
    <t>2.68</t>
  </si>
  <si>
    <t>2.69</t>
  </si>
  <si>
    <t>2.70</t>
  </si>
  <si>
    <t>2.71</t>
  </si>
  <si>
    <t>2.72</t>
  </si>
  <si>
    <t>2.73</t>
  </si>
  <si>
    <t>2.74</t>
  </si>
  <si>
    <t>2.75</t>
  </si>
  <si>
    <t>2.76</t>
  </si>
  <si>
    <t>2.77</t>
  </si>
  <si>
    <t>2.78</t>
  </si>
  <si>
    <t>2.79</t>
  </si>
  <si>
    <t>2.80</t>
  </si>
  <si>
    <t>2.81</t>
  </si>
  <si>
    <t>2.82</t>
  </si>
  <si>
    <t>2.83</t>
  </si>
  <si>
    <t>2.84</t>
  </si>
  <si>
    <t>2.85</t>
  </si>
  <si>
    <t>2.86</t>
  </si>
  <si>
    <t>2.87</t>
  </si>
  <si>
    <t>2.88</t>
  </si>
  <si>
    <t>2.89</t>
  </si>
  <si>
    <t>2.90</t>
  </si>
  <si>
    <t>2.91</t>
  </si>
  <si>
    <t>2.92</t>
  </si>
  <si>
    <t>2.93</t>
  </si>
  <si>
    <t>2.94</t>
  </si>
  <si>
    <t>2.95</t>
  </si>
  <si>
    <t>2.96</t>
  </si>
  <si>
    <t>2.97</t>
  </si>
  <si>
    <t>2.98</t>
  </si>
  <si>
    <t>2.99</t>
  </si>
  <si>
    <t>2.100</t>
  </si>
  <si>
    <t>2.101</t>
  </si>
  <si>
    <t>2.102</t>
  </si>
  <si>
    <t>2.103</t>
  </si>
  <si>
    <t>2.104</t>
  </si>
  <si>
    <t>2.105</t>
  </si>
  <si>
    <t>2.106</t>
  </si>
  <si>
    <t>2.107</t>
  </si>
  <si>
    <t>2.108</t>
  </si>
  <si>
    <t>2.109</t>
  </si>
  <si>
    <t>2.110</t>
  </si>
  <si>
    <t>2.111</t>
  </si>
  <si>
    <t>2.112</t>
  </si>
  <si>
    <t>2.113</t>
  </si>
  <si>
    <t>2.114</t>
  </si>
  <si>
    <t>2.115</t>
  </si>
  <si>
    <t>2.116</t>
  </si>
  <si>
    <t>2.117</t>
  </si>
  <si>
    <t>2.118</t>
  </si>
  <si>
    <t>2.119</t>
  </si>
  <si>
    <t>2.120</t>
  </si>
  <si>
    <t>2.121</t>
  </si>
  <si>
    <t>2.122</t>
  </si>
  <si>
    <t>2.123</t>
  </si>
  <si>
    <t>2.124</t>
  </si>
  <si>
    <t>2.125</t>
  </si>
  <si>
    <t>2.126</t>
  </si>
  <si>
    <t>2.127</t>
  </si>
  <si>
    <t>2.128</t>
  </si>
  <si>
    <t>2.129</t>
  </si>
  <si>
    <t>2.130</t>
  </si>
  <si>
    <t>2.131</t>
  </si>
  <si>
    <t>2.132</t>
  </si>
  <si>
    <t>2.133</t>
  </si>
  <si>
    <t>2.134</t>
  </si>
  <si>
    <t>2.135</t>
  </si>
  <si>
    <t>2.136</t>
  </si>
  <si>
    <t>2.137</t>
  </si>
  <si>
    <t>2.138</t>
  </si>
  <si>
    <t>2.139</t>
  </si>
  <si>
    <t>2.140</t>
  </si>
  <si>
    <t>2.141</t>
  </si>
  <si>
    <t>2.142</t>
  </si>
  <si>
    <t>2.143</t>
  </si>
  <si>
    <t>2.144</t>
  </si>
  <si>
    <t>2.145</t>
  </si>
  <si>
    <t>2.146</t>
  </si>
  <si>
    <t>2.147</t>
  </si>
  <si>
    <t>2.148</t>
  </si>
  <si>
    <t>2.149</t>
  </si>
  <si>
    <t>2.150</t>
  </si>
  <si>
    <t>2.151</t>
  </si>
  <si>
    <t>2.152</t>
  </si>
  <si>
    <t>2.153</t>
  </si>
  <si>
    <t>2.154</t>
  </si>
  <si>
    <t>2.155</t>
  </si>
  <si>
    <t>2.156</t>
  </si>
  <si>
    <t>2.157</t>
  </si>
  <si>
    <t>2.158</t>
  </si>
  <si>
    <t>2.159</t>
  </si>
  <si>
    <t>2.160</t>
  </si>
  <si>
    <t>2.161</t>
  </si>
  <si>
    <t>2.162</t>
  </si>
  <si>
    <t>2.163</t>
  </si>
  <si>
    <t>2.164</t>
  </si>
  <si>
    <t>2.165</t>
  </si>
  <si>
    <t>2.166</t>
  </si>
  <si>
    <t>2.167</t>
  </si>
  <si>
    <t>2.168</t>
  </si>
  <si>
    <t>2.169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</si>
  <si>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</si>
  <si>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</si>
  <si>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</si>
  <si>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</si>
  <si>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</si>
  <si>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</si>
  <si>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</si>
  <si>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</si>
  <si>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</si>
  <si>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</si>
  <si>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</si>
  <si>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</si>
  <si>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</si>
  <si>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</si>
  <si>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</si>
  <si>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</si>
  <si>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</si>
  <si>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</si>
  <si>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</si>
  <si>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</si>
  <si>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</si>
  <si>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</si>
  <si>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</si>
  <si>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</si>
  <si>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</si>
  <si>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</si>
  <si>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</si>
  <si>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</si>
  <si>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</si>
  <si>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</si>
  <si>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3.31</t>
  </si>
  <si>
    <t>3.32</t>
  </si>
  <si>
    <t>3.33</t>
  </si>
  <si>
    <t>3.34</t>
  </si>
  <si>
    <t>3.35</t>
  </si>
  <si>
    <t>3.36</t>
  </si>
  <si>
    <t>3.37</t>
  </si>
  <si>
    <t>3.38</t>
  </si>
  <si>
    <t>3.39</t>
  </si>
  <si>
    <t>3.40</t>
  </si>
  <si>
    <t>3.41</t>
  </si>
  <si>
    <t>3.42</t>
  </si>
  <si>
    <t>3.43</t>
  </si>
  <si>
    <t>3.44</t>
  </si>
  <si>
    <t>3.45</t>
  </si>
  <si>
    <t>3.46</t>
  </si>
  <si>
    <t>3.47</t>
  </si>
  <si>
    <t>3.48</t>
  </si>
  <si>
    <t>3.49</t>
  </si>
  <si>
    <t>Водопровод Д-100 мм,  по п. Божатково</t>
  </si>
  <si>
    <t>3.50</t>
  </si>
  <si>
    <t>3.51</t>
  </si>
  <si>
    <t>3.52</t>
  </si>
  <si>
    <t>3.53</t>
  </si>
  <si>
    <t>3.54</t>
  </si>
  <si>
    <t>3.55</t>
  </si>
  <si>
    <t>3.56</t>
  </si>
  <si>
    <t>3.57</t>
  </si>
  <si>
    <t>3.58</t>
  </si>
  <si>
    <t>3.59</t>
  </si>
  <si>
    <t>3.60</t>
  </si>
  <si>
    <t>3.61</t>
  </si>
  <si>
    <t>3.62</t>
  </si>
  <si>
    <t>3.63</t>
  </si>
  <si>
    <t>3.64</t>
  </si>
  <si>
    <t>3.65</t>
  </si>
  <si>
    <t>3.66</t>
  </si>
  <si>
    <t>3.67</t>
  </si>
  <si>
    <t>3.68</t>
  </si>
  <si>
    <t>3.69</t>
  </si>
  <si>
    <t>3.70</t>
  </si>
  <si>
    <t>3.71</t>
  </si>
  <si>
    <t>3.72</t>
  </si>
  <si>
    <t>3.73</t>
  </si>
  <si>
    <t>3.74</t>
  </si>
  <si>
    <t>3.75</t>
  </si>
  <si>
    <t>3.78</t>
  </si>
  <si>
    <t>3.81</t>
  </si>
  <si>
    <t>3.76</t>
  </si>
  <si>
    <t>3.77</t>
  </si>
  <si>
    <t>3.79</t>
  </si>
  <si>
    <t>3.80</t>
  </si>
  <si>
    <t>3.82</t>
  </si>
  <si>
    <t>3.83</t>
  </si>
  <si>
    <t>3.84</t>
  </si>
  <si>
    <t>3.85</t>
  </si>
  <si>
    <t>3.86</t>
  </si>
  <si>
    <t>3.87</t>
  </si>
  <si>
    <t>3.88</t>
  </si>
  <si>
    <t>3.89</t>
  </si>
  <si>
    <t>3.90</t>
  </si>
  <si>
    <t>3.91</t>
  </si>
  <si>
    <t>3.92</t>
  </si>
  <si>
    <t>3.93</t>
  </si>
  <si>
    <t>3.94</t>
  </si>
  <si>
    <t>3.95</t>
  </si>
  <si>
    <t>3.96</t>
  </si>
  <si>
    <t>3.97</t>
  </si>
  <si>
    <t>3.98</t>
  </si>
  <si>
    <t>3.99</t>
  </si>
  <si>
    <t>3.100</t>
  </si>
  <si>
    <t>3.101</t>
  </si>
  <si>
    <t>3.102</t>
  </si>
  <si>
    <t>3.103</t>
  </si>
  <si>
    <t>3.104</t>
  </si>
  <si>
    <t>3.105</t>
  </si>
  <si>
    <t>3.106</t>
  </si>
  <si>
    <t>3.107</t>
  </si>
  <si>
    <t>3.108</t>
  </si>
  <si>
    <t>3.109</t>
  </si>
  <si>
    <t>3.110</t>
  </si>
  <si>
    <t>3.111</t>
  </si>
  <si>
    <t>3.112</t>
  </si>
  <si>
    <t>3.113</t>
  </si>
  <si>
    <t>3.114</t>
  </si>
  <si>
    <t>3.115</t>
  </si>
  <si>
    <t>3.116</t>
  </si>
  <si>
    <t>117</t>
  </si>
  <si>
    <t>3.118</t>
  </si>
  <si>
    <t>3.119</t>
  </si>
  <si>
    <t>3.120</t>
  </si>
  <si>
    <t>3.121</t>
  </si>
  <si>
    <t>3.122</t>
  </si>
  <si>
    <t>3.123</t>
  </si>
  <si>
    <t>3.124</t>
  </si>
  <si>
    <t>3.125</t>
  </si>
  <si>
    <t>3.126</t>
  </si>
  <si>
    <t>3.127</t>
  </si>
  <si>
    <t>3.128</t>
  </si>
  <si>
    <t>3.129</t>
  </si>
  <si>
    <t>3.130</t>
  </si>
  <si>
    <t>3.131</t>
  </si>
  <si>
    <t>3.132</t>
  </si>
  <si>
    <t>3.133</t>
  </si>
  <si>
    <t>3.134</t>
  </si>
  <si>
    <t>3.135</t>
  </si>
  <si>
    <t>3.136</t>
  </si>
  <si>
    <t>3.137</t>
  </si>
  <si>
    <t>3.138</t>
  </si>
  <si>
    <t>3.139</t>
  </si>
  <si>
    <t>3.140</t>
  </si>
  <si>
    <t>3.141</t>
  </si>
  <si>
    <t>3.142</t>
  </si>
  <si>
    <t>3.143</t>
  </si>
  <si>
    <t>3.144</t>
  </si>
  <si>
    <t>3.145</t>
  </si>
  <si>
    <t>3.146</t>
  </si>
  <si>
    <t>3.147</t>
  </si>
  <si>
    <t>3.148</t>
  </si>
  <si>
    <t>3.177</t>
  </si>
  <si>
    <t>3.149</t>
  </si>
  <si>
    <t>3.150</t>
  </si>
  <si>
    <t>3.151</t>
  </si>
  <si>
    <t>3.152</t>
  </si>
  <si>
    <t>3.153</t>
  </si>
  <si>
    <t>3.154</t>
  </si>
  <si>
    <t>3.155</t>
  </si>
  <si>
    <t>3.156</t>
  </si>
  <si>
    <t>3.157</t>
  </si>
  <si>
    <t>3.158</t>
  </si>
  <si>
    <t>3.159</t>
  </si>
  <si>
    <t>3.160</t>
  </si>
  <si>
    <t>3.161</t>
  </si>
  <si>
    <t>3.162</t>
  </si>
  <si>
    <t>3.163</t>
  </si>
  <si>
    <t>3.164</t>
  </si>
  <si>
    <t>3.165</t>
  </si>
  <si>
    <t>3.166</t>
  </si>
  <si>
    <t>3.167</t>
  </si>
  <si>
    <t>3.168</t>
  </si>
  <si>
    <t>3.169</t>
  </si>
  <si>
    <t>3.170</t>
  </si>
  <si>
    <t>3.171</t>
  </si>
  <si>
    <t>3.172</t>
  </si>
  <si>
    <t>3.173</t>
  </si>
  <si>
    <t>3.174</t>
  </si>
  <si>
    <t>3.175</t>
  </si>
  <si>
    <t>3.176</t>
  </si>
  <si>
    <t>3.178</t>
  </si>
  <si>
    <t>3.179</t>
  </si>
  <si>
    <t>3.180</t>
  </si>
  <si>
    <t>3.181</t>
  </si>
  <si>
    <t>3.182</t>
  </si>
  <si>
    <t>3.183</t>
  </si>
  <si>
    <t>3.184</t>
  </si>
  <si>
    <t>3.185</t>
  </si>
  <si>
    <t>3.186</t>
  </si>
  <si>
    <t>3.187</t>
  </si>
  <si>
    <t>3.188</t>
  </si>
  <si>
    <t>3.189</t>
  </si>
  <si>
    <t>3.190</t>
  </si>
  <si>
    <t>3.191</t>
  </si>
  <si>
    <t>3.192</t>
  </si>
  <si>
    <t>3.193</t>
  </si>
  <si>
    <t>3.194</t>
  </si>
  <si>
    <t>3.195</t>
  </si>
  <si>
    <t>3.196</t>
  </si>
  <si>
    <t>3.197</t>
  </si>
  <si>
    <t>3.198</t>
  </si>
  <si>
    <t>3.199</t>
  </si>
  <si>
    <t>3.200</t>
  </si>
  <si>
    <t>3.201</t>
  </si>
  <si>
    <t>3.202</t>
  </si>
  <si>
    <t>3.203</t>
  </si>
  <si>
    <t>3.204</t>
  </si>
  <si>
    <t>3.205</t>
  </si>
  <si>
    <t>3.206</t>
  </si>
  <si>
    <t>3.207</t>
  </si>
  <si>
    <t>3.208</t>
  </si>
  <si>
    <t>3.209</t>
  </si>
  <si>
    <t>3.210</t>
  </si>
  <si>
    <t>3.211</t>
  </si>
  <si>
    <t>3.212</t>
  </si>
  <si>
    <t>3.213</t>
  </si>
  <si>
    <t>3.214</t>
  </si>
  <si>
    <t>3.215</t>
  </si>
  <si>
    <t>3.216</t>
  </si>
  <si>
    <t>3.217</t>
  </si>
  <si>
    <t>3.218</t>
  </si>
  <si>
    <t>3.219</t>
  </si>
  <si>
    <t>3.220</t>
  </si>
  <si>
    <t>3.221</t>
  </si>
  <si>
    <t>3.222</t>
  </si>
  <si>
    <t>3.223</t>
  </si>
  <si>
    <t>3.224</t>
  </si>
  <si>
    <t>3.225</t>
  </si>
  <si>
    <t>3.226</t>
  </si>
  <si>
    <t>3.227</t>
  </si>
  <si>
    <t>3.228</t>
  </si>
  <si>
    <t>3.229</t>
  </si>
  <si>
    <t>3.230</t>
  </si>
  <si>
    <t>Финансирование проектов</t>
  </si>
  <si>
    <t xml:space="preserve">Итого на реализацию мероприятий по строительству, модернизации и реконструкции объектов централизованных систем водоснабжения, строительство которых финансируется за счет платы за подключение </t>
  </si>
  <si>
    <t>ОТКЛОНЕНИЕ</t>
  </si>
  <si>
    <t xml:space="preserve">Перечень мероприятий, предусматривающих капитальные вложения в объекты основных средств и нематериальные активы регулируемой организации, обусловленные необходимостью соблюдения регулируемыми организациями обязательных требований, установленных законодательством Российской Федерации и связанных с обеспечением деятельности в сфере горячего водоснабжения, холодного водоснабжения и водоотведения с использованием централизованных систем водоснабжения и водоотведения
</t>
  </si>
  <si>
    <t>Система очистки воздуха для КНС №6</t>
  </si>
  <si>
    <t>Погружной насос Flygt NS 3153 HT 3-455 7,5 kW 3x400 V.50 Hz на КНС Мещерская, 2в</t>
  </si>
  <si>
    <t>Погружной насос Flygt NS 3153 HT 3-455 7,5 kW 3x400 V.50 Hz на КНС №18</t>
  </si>
  <si>
    <t>Погружной насос Flygt NS 3153 HT 3-455 7,5 kW 3x400 V.50 Hz на КНС Нижне-Трубежная</t>
  </si>
  <si>
    <t>Машина для выемки грунта ДЭМ-1145 (4 шт.)</t>
  </si>
  <si>
    <t xml:space="preserve">Перечень мероприятий, предусматривающих капитальные вложения в объекты основных средств и нематериальные активы в сфере водоотведения с использованием централизованных систем вводоотведения
</t>
  </si>
  <si>
    <t xml:space="preserve">Итого на реализацию мероприятий, предусматривающих капитальные вложения в объекты основных средств в сфере водоотведения  </t>
  </si>
  <si>
    <t>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</si>
</sst>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0.000"/>
    <numFmt numFmtId="165" formatCode="#,##0.000"/>
    <numFmt numFmtId="166" formatCode="0.0%"/>
    <numFmt numFmtId="167" formatCode="#,##0.00000"/>
  </numFmts>
  <fonts count="3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0"/>
      <color theme="0" tint="-0.49998474074526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u/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43" fontId="6" fillId="0" borderId="0" applyFont="0" applyFill="0" applyBorder="0" applyAlignment="0" applyProtection="0"/>
    <xf numFmtId="0" fontId="6" fillId="0" borderId="0"/>
  </cellStyleXfs>
  <cellXfs count="398">
    <xf numFmtId="0" fontId="0" fillId="0" borderId="0" xfId="0"/>
    <xf numFmtId="0" fontId="4" fillId="0" borderId="0" xfId="0" applyFont="1"/>
    <xf numFmtId="0" fontId="4" fillId="0" borderId="0" xfId="0" applyFont="1" applyFill="1"/>
    <xf numFmtId="49" fontId="4" fillId="0" borderId="2" xfId="0" applyNumberFormat="1" applyFont="1" applyFill="1" applyBorder="1" applyAlignment="1">
      <alignment horizontal="left" vertical="top"/>
    </xf>
    <xf numFmtId="1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/>
    </xf>
    <xf numFmtId="165" fontId="4" fillId="0" borderId="2" xfId="0" applyNumberFormat="1" applyFont="1" applyFill="1" applyBorder="1" applyAlignment="1">
      <alignment horizontal="center" vertical="center"/>
    </xf>
    <xf numFmtId="0" fontId="9" fillId="0" borderId="0" xfId="1" applyNumberFormat="1" applyFont="1" applyAlignment="1">
      <alignment horizontal="center" vertical="center" wrapText="1"/>
    </xf>
    <xf numFmtId="0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/>
    </xf>
    <xf numFmtId="0" fontId="8" fillId="2" borderId="2" xfId="1" applyNumberFormat="1" applyFont="1" applyFill="1" applyBorder="1" applyAlignment="1">
      <alignment horizontal="center" vertical="center" wrapText="1"/>
    </xf>
    <xf numFmtId="0" fontId="11" fillId="0" borderId="0" xfId="1" applyFont="1"/>
    <xf numFmtId="0" fontId="8" fillId="2" borderId="0" xfId="1" applyNumberFormat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164" fontId="8" fillId="2" borderId="0" xfId="1" applyNumberFormat="1" applyFont="1" applyFill="1" applyBorder="1" applyAlignment="1">
      <alignment horizontal="center" vertical="center" wrapText="1"/>
    </xf>
    <xf numFmtId="4" fontId="11" fillId="0" borderId="0" xfId="1" applyNumberFormat="1" applyFont="1"/>
    <xf numFmtId="0" fontId="14" fillId="0" borderId="0" xfId="0" applyFont="1" applyAlignment="1">
      <alignment wrapText="1"/>
    </xf>
    <xf numFmtId="0" fontId="12" fillId="0" borderId="0" xfId="0" applyFont="1"/>
    <xf numFmtId="49" fontId="12" fillId="0" borderId="0" xfId="0" applyNumberFormat="1" applyFont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2" xfId="1" applyNumberFormat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4" fontId="12" fillId="0" borderId="0" xfId="0" applyNumberFormat="1" applyFont="1" applyAlignment="1">
      <alignment vertical="center"/>
    </xf>
    <xf numFmtId="0" fontId="8" fillId="0" borderId="0" xfId="1" applyFont="1"/>
    <xf numFmtId="0" fontId="12" fillId="0" borderId="0" xfId="0" applyFont="1" applyAlignment="1">
      <alignment horizontal="right"/>
    </xf>
    <xf numFmtId="0" fontId="12" fillId="0" borderId="0" xfId="0" applyFont="1" applyFill="1" applyAlignment="1">
      <alignment horizontal="right"/>
    </xf>
    <xf numFmtId="0" fontId="12" fillId="0" borderId="0" xfId="1" applyFont="1"/>
    <xf numFmtId="0" fontId="12" fillId="0" borderId="0" xfId="1" applyFont="1" applyAlignment="1">
      <alignment horizontal="right"/>
    </xf>
    <xf numFmtId="0" fontId="13" fillId="0" borderId="0" xfId="1" applyNumberFormat="1" applyFont="1" applyAlignment="1">
      <alignment horizontal="center" vertical="center" wrapText="1"/>
    </xf>
    <xf numFmtId="165" fontId="12" fillId="0" borderId="2" xfId="0" applyNumberFormat="1" applyFont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 wrapText="1"/>
    </xf>
    <xf numFmtId="0" fontId="8" fillId="0" borderId="0" xfId="1" applyNumberFormat="1" applyFont="1" applyFill="1" applyAlignment="1">
      <alignment horizontal="center" vertical="center" wrapText="1"/>
    </xf>
    <xf numFmtId="0" fontId="8" fillId="0" borderId="0" xfId="1" applyNumberFormat="1" applyFont="1" applyFill="1" applyBorder="1" applyAlignment="1">
      <alignment horizontal="center" vertical="center" wrapText="1"/>
    </xf>
    <xf numFmtId="164" fontId="8" fillId="0" borderId="0" xfId="1" applyNumberFormat="1" applyFont="1" applyFill="1" applyBorder="1" applyAlignment="1">
      <alignment horizontal="center" vertical="center" wrapText="1"/>
    </xf>
    <xf numFmtId="4" fontId="8" fillId="0" borderId="2" xfId="1" applyNumberFormat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center" vertical="center" wrapText="1"/>
    </xf>
    <xf numFmtId="0" fontId="14" fillId="0" borderId="0" xfId="1" applyNumberFormat="1" applyFont="1" applyAlignment="1">
      <alignment horizontal="right" vertical="center" wrapText="1"/>
    </xf>
    <xf numFmtId="0" fontId="12" fillId="0" borderId="0" xfId="1" applyFont="1" applyFill="1" applyAlignment="1">
      <alignment vertical="center" wrapText="1"/>
    </xf>
    <xf numFmtId="0" fontId="12" fillId="0" borderId="2" xfId="1" applyFont="1" applyFill="1" applyBorder="1" applyAlignment="1">
      <alignment horizontal="center" vertical="center" wrapText="1"/>
    </xf>
    <xf numFmtId="166" fontId="12" fillId="0" borderId="2" xfId="1" applyNumberFormat="1" applyFont="1" applyFill="1" applyBorder="1" applyAlignment="1">
      <alignment horizontal="center" vertical="center" wrapText="1"/>
    </xf>
    <xf numFmtId="166" fontId="14" fillId="0" borderId="2" xfId="1" applyNumberFormat="1" applyFont="1" applyFill="1" applyBorder="1" applyAlignment="1">
      <alignment horizontal="center" vertical="center" wrapText="1"/>
    </xf>
    <xf numFmtId="4" fontId="12" fillId="0" borderId="0" xfId="1" applyNumberFormat="1" applyFont="1"/>
    <xf numFmtId="0" fontId="12" fillId="0" borderId="0" xfId="1" applyFont="1" applyBorder="1" applyAlignment="1">
      <alignment horizontal="center" vertical="top" wrapText="1"/>
    </xf>
    <xf numFmtId="0" fontId="12" fillId="0" borderId="0" xfId="1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1" fontId="4" fillId="0" borderId="2" xfId="0" applyNumberFormat="1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12" fillId="0" borderId="0" xfId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Fill="1" applyAlignment="1"/>
    <xf numFmtId="165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 shrinkToFit="1"/>
    </xf>
    <xf numFmtId="165" fontId="4" fillId="0" borderId="2" xfId="0" applyNumberFormat="1" applyFont="1" applyFill="1" applyBorder="1" applyAlignment="1">
      <alignment horizontal="center" vertical="center" wrapText="1"/>
    </xf>
    <xf numFmtId="165" fontId="12" fillId="0" borderId="2" xfId="1" applyNumberFormat="1" applyFont="1" applyFill="1" applyBorder="1" applyAlignment="1">
      <alignment horizontal="center" vertical="center" wrapText="1"/>
    </xf>
    <xf numFmtId="165" fontId="14" fillId="0" borderId="2" xfId="1" applyNumberFormat="1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12" fillId="0" borderId="2" xfId="0" applyNumberFormat="1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43" fontId="16" fillId="0" borderId="0" xfId="2" applyFont="1"/>
    <xf numFmtId="165" fontId="12" fillId="0" borderId="2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8" fillId="0" borderId="2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12" fillId="0" borderId="2" xfId="1" applyFont="1" applyFill="1" applyBorder="1" applyAlignment="1">
      <alignment horizontal="center" vertical="center" wrapText="1"/>
    </xf>
    <xf numFmtId="43" fontId="16" fillId="0" borderId="0" xfId="2" applyFont="1" applyBorder="1" applyAlignment="1">
      <alignment horizontal="center"/>
    </xf>
    <xf numFmtId="43" fontId="16" fillId="0" borderId="0" xfId="2" applyFont="1" applyAlignment="1">
      <alignment horizontal="center"/>
    </xf>
    <xf numFmtId="0" fontId="8" fillId="0" borderId="6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11" fillId="0" borderId="2" xfId="1" applyFont="1" applyFill="1" applyBorder="1"/>
    <xf numFmtId="0" fontId="10" fillId="0" borderId="2" xfId="1" applyFont="1" applyFill="1" applyBorder="1" applyAlignment="1">
      <alignment horizontal="center"/>
    </xf>
    <xf numFmtId="0" fontId="11" fillId="0" borderId="2" xfId="1" applyFont="1" applyBorder="1"/>
    <xf numFmtId="0" fontId="12" fillId="0" borderId="2" xfId="1" applyFont="1" applyFill="1" applyBorder="1"/>
    <xf numFmtId="0" fontId="14" fillId="0" borderId="2" xfId="1" applyFont="1" applyFill="1" applyBorder="1" applyAlignment="1">
      <alignment horizontal="center"/>
    </xf>
    <xf numFmtId="0" fontId="11" fillId="0" borderId="0" xfId="1" applyFont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4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165" fontId="8" fillId="0" borderId="4" xfId="1" applyNumberFormat="1" applyFont="1" applyFill="1" applyBorder="1" applyAlignment="1">
      <alignment horizontal="center" vertical="center" wrapText="1"/>
    </xf>
    <xf numFmtId="165" fontId="11" fillId="0" borderId="2" xfId="1" applyNumberFormat="1" applyFont="1" applyBorder="1" applyAlignment="1">
      <alignment horizontal="center" vertical="center"/>
    </xf>
    <xf numFmtId="0" fontId="8" fillId="0" borderId="2" xfId="1" applyFont="1" applyFill="1" applyBorder="1" applyAlignment="1">
      <alignment horizontal="left" vertical="center" wrapText="1"/>
    </xf>
    <xf numFmtId="4" fontId="8" fillId="0" borderId="2" xfId="1" applyNumberFormat="1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/>
    </xf>
    <xf numFmtId="165" fontId="1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right"/>
    </xf>
    <xf numFmtId="165" fontId="4" fillId="0" borderId="6" xfId="0" applyNumberFormat="1" applyFont="1" applyFill="1" applyBorder="1" applyAlignment="1">
      <alignment horizontal="center" vertical="center"/>
    </xf>
    <xf numFmtId="0" fontId="4" fillId="3" borderId="2" xfId="0" applyFont="1" applyFill="1" applyBorder="1"/>
    <xf numFmtId="0" fontId="11" fillId="0" borderId="2" xfId="0" applyFont="1" applyFill="1" applyBorder="1" applyAlignment="1">
      <alignment horizontal="center" vertical="center" wrapText="1"/>
    </xf>
    <xf numFmtId="165" fontId="17" fillId="0" borderId="2" xfId="0" applyNumberFormat="1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 vertical="center" wrapText="1"/>
    </xf>
    <xf numFmtId="0" fontId="12" fillId="0" borderId="0" xfId="1" applyFont="1" applyFill="1" applyAlignment="1">
      <alignment horizontal="left" vertical="center" wrapText="1"/>
    </xf>
    <xf numFmtId="0" fontId="12" fillId="0" borderId="0" xfId="1" applyFont="1" applyFill="1"/>
    <xf numFmtId="0" fontId="20" fillId="0" borderId="0" xfId="1" applyFont="1" applyFill="1"/>
    <xf numFmtId="0" fontId="11" fillId="0" borderId="0" xfId="1" applyFont="1" applyFill="1" applyAlignment="1">
      <alignment horizontal="center" vertical="center" wrapText="1"/>
    </xf>
    <xf numFmtId="0" fontId="11" fillId="0" borderId="0" xfId="1" applyFont="1" applyFill="1" applyAlignment="1">
      <alignment horizontal="left" vertical="center" wrapText="1"/>
    </xf>
    <xf numFmtId="0" fontId="11" fillId="0" borderId="0" xfId="1" applyFont="1" applyFill="1"/>
    <xf numFmtId="0" fontId="11" fillId="0" borderId="2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left" vertical="center" wrapText="1"/>
    </xf>
    <xf numFmtId="0" fontId="11" fillId="0" borderId="6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left" vertical="center" wrapText="1"/>
    </xf>
    <xf numFmtId="0" fontId="11" fillId="0" borderId="7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right" vertical="center" wrapText="1"/>
    </xf>
    <xf numFmtId="0" fontId="10" fillId="0" borderId="0" xfId="1" applyFont="1" applyFill="1" applyAlignment="1">
      <alignment horizontal="center" vertical="center" wrapText="1"/>
    </xf>
    <xf numFmtId="165" fontId="17" fillId="0" borderId="7" xfId="0" applyNumberFormat="1" applyFont="1" applyFill="1" applyBorder="1" applyAlignment="1">
      <alignment horizontal="center" vertical="center" wrapText="1"/>
    </xf>
    <xf numFmtId="0" fontId="18" fillId="0" borderId="7" xfId="0" applyNumberFormat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vertical="center" wrapText="1"/>
    </xf>
    <xf numFmtId="3" fontId="11" fillId="0" borderId="2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/>
    <xf numFmtId="0" fontId="4" fillId="0" borderId="2" xfId="0" applyFont="1" applyFill="1" applyBorder="1"/>
    <xf numFmtId="0" fontId="4" fillId="0" borderId="0" xfId="0" applyFont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4" fillId="2" borderId="2" xfId="0" applyFont="1" applyFill="1" applyBorder="1"/>
    <xf numFmtId="0" fontId="4" fillId="0" borderId="10" xfId="0" applyFont="1" applyBorder="1"/>
    <xf numFmtId="0" fontId="4" fillId="3" borderId="11" xfId="0" applyFont="1" applyFill="1" applyBorder="1"/>
    <xf numFmtId="0" fontId="4" fillId="0" borderId="11" xfId="0" applyFont="1" applyFill="1" applyBorder="1"/>
    <xf numFmtId="0" fontId="4" fillId="3" borderId="10" xfId="0" applyFont="1" applyFill="1" applyBorder="1"/>
    <xf numFmtId="4" fontId="10" fillId="0" borderId="2" xfId="1" applyNumberFormat="1" applyFont="1" applyFill="1" applyBorder="1" applyAlignment="1">
      <alignment horizontal="center" vertical="center" wrapText="1"/>
    </xf>
    <xf numFmtId="0" fontId="22" fillId="0" borderId="0" xfId="0" applyFont="1" applyFill="1"/>
    <xf numFmtId="0" fontId="4" fillId="0" borderId="0" xfId="0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3" fontId="17" fillId="0" borderId="2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5" fontId="19" fillId="0" borderId="2" xfId="0" applyNumberFormat="1" applyFont="1" applyFill="1" applyBorder="1" applyAlignment="1">
      <alignment horizontal="center" vertical="center" wrapText="1"/>
    </xf>
    <xf numFmtId="3" fontId="19" fillId="0" borderId="2" xfId="0" applyNumberFormat="1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19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165" fontId="19" fillId="0" borderId="8" xfId="0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vertical="center" wrapText="1"/>
    </xf>
    <xf numFmtId="164" fontId="11" fillId="0" borderId="8" xfId="0" applyNumberFormat="1" applyFont="1" applyFill="1" applyBorder="1" applyAlignment="1">
      <alignment horizontal="center" vertical="center" wrapText="1"/>
    </xf>
    <xf numFmtId="4" fontId="17" fillId="0" borderId="2" xfId="0" applyNumberFormat="1" applyFont="1" applyFill="1" applyBorder="1" applyAlignment="1">
      <alignment horizontal="center" vertical="center" wrapText="1"/>
    </xf>
    <xf numFmtId="164" fontId="11" fillId="0" borderId="11" xfId="0" applyNumberFormat="1" applyFont="1" applyFill="1" applyBorder="1" applyAlignment="1">
      <alignment horizontal="center" vertical="center" wrapText="1"/>
    </xf>
    <xf numFmtId="165" fontId="17" fillId="0" borderId="8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vertical="center" wrapText="1"/>
    </xf>
    <xf numFmtId="0" fontId="11" fillId="0" borderId="2" xfId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top" wrapText="1"/>
    </xf>
    <xf numFmtId="4" fontId="12" fillId="0" borderId="0" xfId="1" applyNumberFormat="1" applyFont="1" applyFill="1" applyAlignment="1">
      <alignment horizontal="center" vertical="center" wrapText="1"/>
    </xf>
    <xf numFmtId="4" fontId="12" fillId="0" borderId="0" xfId="0" applyNumberFormat="1" applyFont="1" applyFill="1" applyAlignment="1">
      <alignment horizontal="center" vertical="center"/>
    </xf>
    <xf numFmtId="4" fontId="11" fillId="0" borderId="0" xfId="1" applyNumberFormat="1" applyFont="1" applyFill="1" applyAlignment="1">
      <alignment horizontal="center" vertical="center" wrapText="1"/>
    </xf>
    <xf numFmtId="4" fontId="25" fillId="0" borderId="2" xfId="0" applyNumberFormat="1" applyFont="1" applyFill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top" wrapText="1"/>
    </xf>
    <xf numFmtId="4" fontId="25" fillId="0" borderId="2" xfId="0" applyNumberFormat="1" applyFont="1" applyFill="1" applyBorder="1" applyAlignment="1">
      <alignment horizontal="center" vertical="center"/>
    </xf>
    <xf numFmtId="4" fontId="24" fillId="0" borderId="2" xfId="0" applyNumberFormat="1" applyFont="1" applyFill="1" applyBorder="1" applyAlignment="1">
      <alignment horizontal="center" vertical="center" wrapText="1"/>
    </xf>
    <xf numFmtId="4" fontId="25" fillId="0" borderId="2" xfId="0" applyNumberFormat="1" applyFont="1" applyFill="1" applyBorder="1" applyAlignment="1">
      <alignment vertical="center" wrapText="1"/>
    </xf>
    <xf numFmtId="4" fontId="2" fillId="0" borderId="2" xfId="0" applyNumberFormat="1" applyFont="1" applyFill="1" applyBorder="1" applyAlignment="1">
      <alignment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>
      <alignment horizontal="center" vertical="center"/>
    </xf>
    <xf numFmtId="0" fontId="4" fillId="0" borderId="9" xfId="0" applyFont="1" applyFill="1" applyBorder="1"/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11" xfId="0" applyFont="1" applyBorder="1" applyAlignment="1"/>
    <xf numFmtId="0" fontId="4" fillId="0" borderId="12" xfId="0" applyFont="1" applyBorder="1" applyAlignment="1"/>
    <xf numFmtId="0" fontId="4" fillId="0" borderId="0" xfId="0" applyFont="1" applyBorder="1" applyAlignment="1"/>
    <xf numFmtId="0" fontId="4" fillId="0" borderId="13" xfId="0" applyFont="1" applyBorder="1" applyAlignment="1"/>
    <xf numFmtId="0" fontId="4" fillId="0" borderId="14" xfId="0" applyFont="1" applyBorder="1" applyAlignment="1"/>
    <xf numFmtId="0" fontId="4" fillId="0" borderId="1" xfId="0" applyFont="1" applyBorder="1" applyAlignment="1"/>
    <xf numFmtId="0" fontId="4" fillId="0" borderId="15" xfId="0" applyFont="1" applyBorder="1" applyAlignment="1"/>
    <xf numFmtId="0" fontId="4" fillId="0" borderId="2" xfId="0" applyFont="1" applyBorder="1" applyAlignment="1"/>
    <xf numFmtId="0" fontId="4" fillId="3" borderId="2" xfId="0" applyFont="1" applyFill="1" applyBorder="1" applyAlignment="1"/>
    <xf numFmtId="0" fontId="11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2" fillId="0" borderId="0" xfId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0" applyFont="1" applyFill="1" applyAlignment="1">
      <alignment horizontal="right"/>
    </xf>
    <xf numFmtId="0" fontId="11" fillId="0" borderId="2" xfId="0" applyFont="1" applyBorder="1" applyAlignment="1">
      <alignment horizontal="center" vertical="center" wrapText="1"/>
    </xf>
    <xf numFmtId="0" fontId="18" fillId="0" borderId="8" xfId="0" applyNumberFormat="1" applyFont="1" applyFill="1" applyBorder="1" applyAlignment="1">
      <alignment horizontal="center" vertical="center" wrapText="1"/>
    </xf>
    <xf numFmtId="0" fontId="14" fillId="0" borderId="0" xfId="1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horizontal="right"/>
    </xf>
    <xf numFmtId="0" fontId="11" fillId="7" borderId="0" xfId="1" applyFont="1" applyFill="1"/>
    <xf numFmtId="0" fontId="11" fillId="0" borderId="6" xfId="1" applyFont="1" applyFill="1" applyBorder="1"/>
    <xf numFmtId="0" fontId="18" fillId="0" borderId="6" xfId="0" applyNumberFormat="1" applyFont="1" applyFill="1" applyBorder="1" applyAlignment="1">
      <alignment horizontal="center" vertical="center" wrapText="1"/>
    </xf>
    <xf numFmtId="0" fontId="11" fillId="4" borderId="0" xfId="1" applyFont="1" applyFill="1"/>
    <xf numFmtId="0" fontId="11" fillId="5" borderId="0" xfId="1" applyFont="1" applyFill="1"/>
    <xf numFmtId="0" fontId="11" fillId="7" borderId="0" xfId="1" applyFont="1" applyFill="1" applyBorder="1" applyAlignment="1">
      <alignment horizontal="center" vertical="center" wrapText="1"/>
    </xf>
    <xf numFmtId="0" fontId="11" fillId="5" borderId="0" xfId="1" applyFont="1" applyFill="1" applyBorder="1" applyAlignment="1">
      <alignment horizontal="center" vertical="center" wrapText="1"/>
    </xf>
    <xf numFmtId="0" fontId="11" fillId="4" borderId="0" xfId="1" applyFont="1" applyFill="1" applyBorder="1" applyAlignment="1">
      <alignment horizontal="center" vertical="center" wrapText="1"/>
    </xf>
    <xf numFmtId="0" fontId="20" fillId="0" borderId="0" xfId="1" applyFont="1" applyFill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24" fillId="0" borderId="2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11" fillId="5" borderId="0" xfId="1" applyFont="1" applyFill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0" fontId="11" fillId="4" borderId="0" xfId="1" applyFont="1" applyFill="1" applyAlignment="1">
      <alignment horizontal="center" vertical="center"/>
    </xf>
    <xf numFmtId="0" fontId="11" fillId="4" borderId="0" xfId="1" applyFont="1" applyFill="1" applyBorder="1" applyAlignment="1">
      <alignment horizontal="center" vertical="center"/>
    </xf>
    <xf numFmtId="49" fontId="12" fillId="0" borderId="0" xfId="1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20" fillId="0" borderId="0" xfId="1" applyNumberFormat="1" applyFont="1" applyFill="1" applyAlignment="1">
      <alignment horizontal="center" vertical="center"/>
    </xf>
    <xf numFmtId="49" fontId="11" fillId="0" borderId="0" xfId="1" applyNumberFormat="1" applyFont="1" applyFill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49" fontId="11" fillId="0" borderId="2" xfId="1" applyNumberFormat="1" applyFont="1" applyFill="1" applyBorder="1" applyAlignment="1">
      <alignment horizontal="center" vertical="center"/>
    </xf>
    <xf numFmtId="49" fontId="11" fillId="7" borderId="0" xfId="1" applyNumberFormat="1" applyFont="1" applyFill="1" applyAlignment="1">
      <alignment horizontal="center" vertical="center"/>
    </xf>
    <xf numFmtId="49" fontId="11" fillId="4" borderId="0" xfId="1" applyNumberFormat="1" applyFont="1" applyFill="1" applyAlignment="1">
      <alignment horizontal="center" vertical="center"/>
    </xf>
    <xf numFmtId="49" fontId="11" fillId="5" borderId="0" xfId="1" applyNumberFormat="1" applyFont="1" applyFill="1" applyAlignment="1">
      <alignment horizontal="center" vertical="center"/>
    </xf>
    <xf numFmtId="49" fontId="11" fillId="7" borderId="2" xfId="1" applyNumberFormat="1" applyFont="1" applyFill="1" applyBorder="1" applyAlignment="1">
      <alignment horizontal="center" vertical="center"/>
    </xf>
    <xf numFmtId="16" fontId="11" fillId="0" borderId="0" xfId="1" applyNumberFormat="1" applyFont="1" applyFill="1"/>
    <xf numFmtId="165" fontId="29" fillId="0" borderId="0" xfId="1" applyNumberFormat="1" applyFont="1" applyFill="1" applyAlignment="1">
      <alignment horizontal="center" vertical="center" wrapText="1"/>
    </xf>
    <xf numFmtId="165" fontId="4" fillId="2" borderId="6" xfId="0" applyNumberFormat="1" applyFont="1" applyFill="1" applyBorder="1" applyAlignment="1">
      <alignment horizontal="center" vertical="center"/>
    </xf>
    <xf numFmtId="165" fontId="4" fillId="8" borderId="2" xfId="0" applyNumberFormat="1" applyFont="1" applyFill="1" applyBorder="1" applyAlignment="1">
      <alignment horizontal="center" vertical="center"/>
    </xf>
    <xf numFmtId="165" fontId="4" fillId="2" borderId="11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5" fontId="4" fillId="6" borderId="6" xfId="0" applyNumberFormat="1" applyFont="1" applyFill="1" applyBorder="1" applyAlignment="1">
      <alignment horizontal="center" vertical="center"/>
    </xf>
    <xf numFmtId="165" fontId="4" fillId="10" borderId="2" xfId="0" applyNumberFormat="1" applyFont="1" applyFill="1" applyBorder="1" applyAlignment="1">
      <alignment horizontal="center" vertical="center"/>
    </xf>
    <xf numFmtId="165" fontId="4" fillId="10" borderId="6" xfId="0" applyNumberFormat="1" applyFont="1" applyFill="1" applyBorder="1" applyAlignment="1">
      <alignment horizontal="center" vertical="center"/>
    </xf>
    <xf numFmtId="165" fontId="4" fillId="10" borderId="9" xfId="0" applyNumberFormat="1" applyFont="1" applyFill="1" applyBorder="1" applyAlignment="1">
      <alignment horizontal="center" vertical="center"/>
    </xf>
    <xf numFmtId="165" fontId="4" fillId="10" borderId="9" xfId="0" applyNumberFormat="1" applyFont="1" applyFill="1" applyBorder="1" applyAlignment="1">
      <alignment horizontal="center" vertical="center" shrinkToFit="1"/>
    </xf>
    <xf numFmtId="165" fontId="4" fillId="10" borderId="11" xfId="0" applyNumberFormat="1" applyFont="1" applyFill="1" applyBorder="1" applyAlignment="1">
      <alignment horizontal="center" vertical="center"/>
    </xf>
    <xf numFmtId="167" fontId="4" fillId="10" borderId="2" xfId="3" applyNumberFormat="1" applyFont="1" applyFill="1" applyBorder="1" applyAlignment="1">
      <alignment horizontal="center" vertical="center" wrapText="1"/>
    </xf>
    <xf numFmtId="165" fontId="4" fillId="11" borderId="2" xfId="0" applyNumberFormat="1" applyFont="1" applyFill="1" applyBorder="1" applyAlignment="1">
      <alignment horizontal="center" vertical="center" shrinkToFit="1"/>
    </xf>
    <xf numFmtId="165" fontId="4" fillId="9" borderId="2" xfId="0" applyNumberFormat="1" applyFont="1" applyFill="1" applyBorder="1" applyAlignment="1">
      <alignment horizontal="center" vertical="center" shrinkToFit="1"/>
    </xf>
    <xf numFmtId="165" fontId="4" fillId="7" borderId="2" xfId="0" applyNumberFormat="1" applyFont="1" applyFill="1" applyBorder="1" applyAlignment="1">
      <alignment horizontal="center" vertical="center" shrinkToFit="1"/>
    </xf>
    <xf numFmtId="0" fontId="23" fillId="0" borderId="2" xfId="0" applyFont="1" applyFill="1" applyBorder="1"/>
    <xf numFmtId="165" fontId="4" fillId="2" borderId="2" xfId="0" applyNumberFormat="1" applyFont="1" applyFill="1" applyBorder="1" applyAlignment="1">
      <alignment horizontal="center" vertical="center"/>
    </xf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8" xfId="0" applyFont="1" applyBorder="1" applyAlignment="1"/>
    <xf numFmtId="4" fontId="4" fillId="0" borderId="2" xfId="0" applyNumberFormat="1" applyFont="1" applyFill="1" applyBorder="1" applyAlignment="1">
      <alignment horizontal="center" vertical="center"/>
    </xf>
    <xf numFmtId="167" fontId="4" fillId="0" borderId="2" xfId="3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right" vertical="center" wrapText="1"/>
    </xf>
    <xf numFmtId="0" fontId="4" fillId="0" borderId="8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10" fillId="0" borderId="3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10" fillId="0" borderId="12" xfId="1" applyFont="1" applyFill="1" applyBorder="1" applyAlignment="1">
      <alignment horizontal="center" vertical="center" wrapText="1"/>
    </xf>
    <xf numFmtId="0" fontId="10" fillId="0" borderId="14" xfId="1" applyFont="1" applyFill="1" applyBorder="1" applyAlignment="1">
      <alignment horizontal="center" vertical="center" wrapText="1"/>
    </xf>
    <xf numFmtId="0" fontId="14" fillId="0" borderId="0" xfId="1" applyNumberFormat="1" applyFont="1" applyFill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 shrinkToFit="1"/>
    </xf>
    <xf numFmtId="4" fontId="10" fillId="0" borderId="3" xfId="1" applyNumberFormat="1" applyFont="1" applyFill="1" applyBorder="1" applyAlignment="1">
      <alignment horizontal="center" vertical="center" wrapText="1"/>
    </xf>
    <xf numFmtId="4" fontId="10" fillId="0" borderId="4" xfId="1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1" fillId="0" borderId="0" xfId="1" applyFont="1" applyFill="1" applyAlignment="1">
      <alignment horizontal="right" vertical="center" wrapText="1"/>
    </xf>
    <xf numFmtId="0" fontId="11" fillId="5" borderId="6" xfId="1" applyFont="1" applyFill="1" applyBorder="1" applyAlignment="1">
      <alignment horizontal="center" vertical="center" wrapText="1"/>
    </xf>
    <xf numFmtId="0" fontId="11" fillId="5" borderId="7" xfId="1" applyFont="1" applyFill="1" applyBorder="1" applyAlignment="1">
      <alignment horizontal="center" vertical="center" wrapText="1"/>
    </xf>
    <xf numFmtId="0" fontId="11" fillId="4" borderId="6" xfId="1" applyFont="1" applyFill="1" applyBorder="1" applyAlignment="1">
      <alignment horizontal="center" vertical="center" wrapText="1"/>
    </xf>
    <xf numFmtId="0" fontId="11" fillId="4" borderId="7" xfId="1" applyFont="1" applyFill="1" applyBorder="1" applyAlignment="1">
      <alignment horizontal="center" vertical="center" wrapText="1"/>
    </xf>
    <xf numFmtId="49" fontId="10" fillId="0" borderId="2" xfId="1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" fontId="10" fillId="0" borderId="6" xfId="1" applyNumberFormat="1" applyFont="1" applyFill="1" applyBorder="1" applyAlignment="1">
      <alignment horizontal="center" vertical="center" wrapText="1"/>
    </xf>
    <xf numFmtId="4" fontId="10" fillId="0" borderId="8" xfId="1" applyNumberFormat="1" applyFont="1" applyFill="1" applyBorder="1" applyAlignment="1">
      <alignment horizontal="center" vertical="center" wrapText="1"/>
    </xf>
    <xf numFmtId="0" fontId="11" fillId="7" borderId="6" xfId="1" applyFont="1" applyFill="1" applyBorder="1" applyAlignment="1">
      <alignment horizontal="center" vertical="center" wrapText="1"/>
    </xf>
    <xf numFmtId="0" fontId="11" fillId="7" borderId="7" xfId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right"/>
    </xf>
    <xf numFmtId="0" fontId="12" fillId="0" borderId="0" xfId="0" applyFont="1" applyAlignment="1">
      <alignment horizontal="right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center" vertical="center" wrapText="1"/>
    </xf>
    <xf numFmtId="0" fontId="12" fillId="0" borderId="8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wrapText="1"/>
    </xf>
    <xf numFmtId="0" fontId="9" fillId="0" borderId="2" xfId="1" applyNumberFormat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wrapText="1"/>
    </xf>
    <xf numFmtId="0" fontId="11" fillId="0" borderId="2" xfId="1" applyFont="1" applyBorder="1" applyAlignment="1">
      <alignment horizontal="center" vertical="center" wrapText="1"/>
    </xf>
    <xf numFmtId="0" fontId="9" fillId="0" borderId="6" xfId="1" applyNumberFormat="1" applyFont="1" applyFill="1" applyBorder="1" applyAlignment="1">
      <alignment horizontal="center" vertical="center" wrapText="1"/>
    </xf>
    <xf numFmtId="0" fontId="9" fillId="0" borderId="7" xfId="1" applyNumberFormat="1" applyFont="1" applyFill="1" applyBorder="1" applyAlignment="1">
      <alignment horizontal="center" vertical="center" wrapText="1"/>
    </xf>
    <xf numFmtId="0" fontId="9" fillId="0" borderId="8" xfId="1" applyNumberFormat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8" fillId="0" borderId="2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</cellXfs>
  <cellStyles count="4">
    <cellStyle name="Обычный" xfId="0" builtinId="0"/>
    <cellStyle name="Обычный 2" xfId="1"/>
    <cellStyle name="Обычный 2 4" xfId="3"/>
    <cellStyle name="Финансовый" xfId="2" builtinId="3"/>
  </cellStyles>
  <dxfs count="0"/>
  <tableStyles count="0" defaultTableStyle="TableStyleMedium9" defaultPivotStyle="PivotStyleLight16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theme="0" tint="-0.14999847407452621"/>
    <pageSetUpPr fitToPage="1"/>
  </sheetPr>
  <dimension ref="A1:AB97"/>
  <sheetViews>
    <sheetView topLeftCell="A72" zoomScale="56" zoomScaleNormal="56" zoomScaleSheetLayoutView="40" workbookViewId="0">
      <selection activeCell="AE68" sqref="AE68"/>
    </sheetView>
  </sheetViews>
  <sheetFormatPr defaultColWidth="9.140625" defaultRowHeight="18.75" x14ac:dyDescent="0.3"/>
  <cols>
    <col min="1" max="1" width="10.140625" style="1" customWidth="1"/>
    <col min="2" max="2" width="14.5703125" style="1" customWidth="1"/>
    <col min="3" max="3" width="16.42578125" style="1" customWidth="1"/>
    <col min="4" max="4" width="45.28515625" style="1" customWidth="1"/>
    <col min="5" max="5" width="10" style="7" customWidth="1"/>
    <col min="6" max="6" width="10.28515625" style="7" customWidth="1"/>
    <col min="7" max="7" width="9.140625" style="7" customWidth="1"/>
    <col min="8" max="8" width="12.85546875" style="7" customWidth="1"/>
    <col min="9" max="9" width="9.7109375" style="7" customWidth="1"/>
    <col min="10" max="10" width="9.42578125" style="7" customWidth="1"/>
    <col min="11" max="11" width="11.28515625" style="7" customWidth="1"/>
    <col min="12" max="12" width="8.7109375" style="7" customWidth="1"/>
    <col min="13" max="13" width="8.28515625" style="7" customWidth="1"/>
    <col min="14" max="14" width="8.42578125" style="7" customWidth="1"/>
    <col min="15" max="15" width="17.140625" style="57" customWidth="1"/>
    <col min="16" max="16" width="16.140625" style="2" customWidth="1"/>
    <col min="17" max="17" width="16.140625" style="1" customWidth="1"/>
    <col min="18" max="18" width="18.7109375" style="1" customWidth="1"/>
    <col min="19" max="19" width="16" style="1" hidden="1" customWidth="1"/>
    <col min="20" max="20" width="17.42578125" style="1" hidden="1" customWidth="1"/>
    <col min="21" max="21" width="16.85546875" style="1" hidden="1" customWidth="1"/>
    <col min="22" max="22" width="15" style="1" hidden="1" customWidth="1"/>
    <col min="23" max="23" width="10.28515625" style="1" customWidth="1"/>
    <col min="24" max="24" width="10.140625" style="1" customWidth="1"/>
    <col min="25" max="25" width="9.7109375" style="1" customWidth="1"/>
    <col min="26" max="28" width="9.140625" style="124"/>
    <col min="29" max="16384" width="9.140625" style="1"/>
  </cols>
  <sheetData>
    <row r="1" spans="1:25" x14ac:dyDescent="0.3">
      <c r="P1" s="97"/>
      <c r="Q1" s="97"/>
      <c r="R1" s="100"/>
      <c r="S1" s="100"/>
      <c r="T1" s="100"/>
      <c r="U1" s="100"/>
      <c r="V1" s="100"/>
      <c r="X1" s="100" t="s">
        <v>112</v>
      </c>
    </row>
    <row r="2" spans="1:25" x14ac:dyDescent="0.3">
      <c r="P2" s="100"/>
      <c r="Q2" s="124"/>
      <c r="R2" s="100"/>
      <c r="S2" s="100"/>
      <c r="T2" s="100"/>
      <c r="U2" s="100"/>
      <c r="V2" s="100"/>
      <c r="X2" s="100" t="s">
        <v>110</v>
      </c>
    </row>
    <row r="3" spans="1:25" x14ac:dyDescent="0.3">
      <c r="P3" s="97"/>
      <c r="Q3" s="97"/>
      <c r="R3" s="100"/>
      <c r="S3" s="100"/>
      <c r="T3" s="100"/>
      <c r="U3" s="100"/>
      <c r="V3" s="100"/>
      <c r="X3" s="100" t="s">
        <v>26</v>
      </c>
    </row>
    <row r="4" spans="1:25" ht="30" x14ac:dyDescent="0.4">
      <c r="D4" s="167"/>
      <c r="P4" s="97"/>
      <c r="Q4" s="97"/>
      <c r="R4" s="100"/>
      <c r="S4" s="100"/>
      <c r="T4" s="100"/>
      <c r="U4" s="100"/>
      <c r="V4" s="100"/>
      <c r="X4" s="100" t="s">
        <v>58</v>
      </c>
    </row>
    <row r="5" spans="1:25" x14ac:dyDescent="0.3">
      <c r="P5" s="97"/>
      <c r="Q5" s="124"/>
      <c r="R5" s="100"/>
      <c r="S5" s="100"/>
      <c r="T5" s="100"/>
      <c r="U5" s="100"/>
      <c r="V5" s="100"/>
      <c r="X5" s="100" t="s">
        <v>122</v>
      </c>
    </row>
    <row r="6" spans="1:25" ht="22.15" customHeight="1" x14ac:dyDescent="0.3"/>
    <row r="7" spans="1:25" ht="92.25" customHeight="1" x14ac:dyDescent="0.3">
      <c r="A7" s="311" t="s">
        <v>294</v>
      </c>
      <c r="B7" s="328" t="s">
        <v>23</v>
      </c>
      <c r="C7" s="329"/>
      <c r="D7" s="330"/>
      <c r="E7" s="311" t="s">
        <v>209</v>
      </c>
      <c r="F7" s="315" t="s">
        <v>240</v>
      </c>
      <c r="G7" s="316"/>
      <c r="H7" s="316"/>
      <c r="I7" s="316"/>
      <c r="J7" s="316"/>
      <c r="K7" s="317"/>
      <c r="L7" s="315" t="s">
        <v>22</v>
      </c>
      <c r="M7" s="316"/>
      <c r="N7" s="317"/>
      <c r="O7" s="318" t="s">
        <v>27</v>
      </c>
      <c r="P7" s="320" t="s">
        <v>8</v>
      </c>
      <c r="Q7" s="321"/>
      <c r="R7" s="321"/>
      <c r="S7" s="322" t="s">
        <v>2362</v>
      </c>
      <c r="T7" s="323"/>
      <c r="U7" s="324"/>
      <c r="V7" s="273" t="s">
        <v>2364</v>
      </c>
      <c r="W7" s="313" t="s">
        <v>207</v>
      </c>
      <c r="X7" s="313"/>
      <c r="Y7" s="313"/>
    </row>
    <row r="8" spans="1:25" ht="37.15" customHeight="1" x14ac:dyDescent="0.3">
      <c r="A8" s="312"/>
      <c r="B8" s="331"/>
      <c r="C8" s="332"/>
      <c r="D8" s="333"/>
      <c r="E8" s="312"/>
      <c r="F8" s="315" t="s">
        <v>241</v>
      </c>
      <c r="G8" s="316"/>
      <c r="H8" s="317"/>
      <c r="I8" s="315" t="s">
        <v>242</v>
      </c>
      <c r="J8" s="316"/>
      <c r="K8" s="317"/>
      <c r="L8" s="314">
        <v>2021</v>
      </c>
      <c r="M8" s="314">
        <v>2022</v>
      </c>
      <c r="N8" s="314">
        <v>2023</v>
      </c>
      <c r="O8" s="319"/>
      <c r="P8" s="327">
        <v>2021</v>
      </c>
      <c r="Q8" s="327">
        <v>2022</v>
      </c>
      <c r="R8" s="327">
        <v>2023</v>
      </c>
      <c r="S8" s="325">
        <v>2021</v>
      </c>
      <c r="T8" s="325">
        <v>2022</v>
      </c>
      <c r="U8" s="325">
        <v>2023</v>
      </c>
      <c r="V8" s="274"/>
      <c r="W8" s="314">
        <v>2021</v>
      </c>
      <c r="X8" s="314">
        <v>2022</v>
      </c>
      <c r="Y8" s="314">
        <v>2023</v>
      </c>
    </row>
    <row r="9" spans="1:25" ht="93.6" customHeight="1" x14ac:dyDescent="0.3">
      <c r="A9" s="312"/>
      <c r="B9" s="331"/>
      <c r="C9" s="332"/>
      <c r="D9" s="333"/>
      <c r="E9" s="312"/>
      <c r="F9" s="96" t="s">
        <v>243</v>
      </c>
      <c r="G9" s="96" t="s">
        <v>244</v>
      </c>
      <c r="H9" s="96" t="s">
        <v>245</v>
      </c>
      <c r="I9" s="96" t="s">
        <v>243</v>
      </c>
      <c r="J9" s="96" t="s">
        <v>244</v>
      </c>
      <c r="K9" s="96" t="s">
        <v>245</v>
      </c>
      <c r="L9" s="314"/>
      <c r="M9" s="314"/>
      <c r="N9" s="314"/>
      <c r="O9" s="319"/>
      <c r="P9" s="327"/>
      <c r="Q9" s="327"/>
      <c r="R9" s="327"/>
      <c r="S9" s="326"/>
      <c r="T9" s="326"/>
      <c r="U9" s="326"/>
      <c r="V9" s="275"/>
      <c r="W9" s="314"/>
      <c r="X9" s="314"/>
      <c r="Y9" s="314"/>
    </row>
    <row r="10" spans="1:25" ht="60.75" customHeight="1" x14ac:dyDescent="0.3">
      <c r="A10" s="293" t="s">
        <v>115</v>
      </c>
      <c r="B10" s="335" t="s">
        <v>190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7"/>
    </row>
    <row r="11" spans="1:25" ht="37.9" customHeight="1" x14ac:dyDescent="0.3">
      <c r="A11" s="79"/>
      <c r="B11" s="298" t="s">
        <v>189</v>
      </c>
      <c r="C11" s="299"/>
      <c r="D11" s="299"/>
      <c r="E11" s="299"/>
      <c r="F11" s="299"/>
      <c r="G11" s="299"/>
      <c r="H11" s="299"/>
      <c r="I11" s="299"/>
      <c r="J11" s="299"/>
      <c r="K11" s="299"/>
      <c r="L11" s="299"/>
      <c r="M11" s="299"/>
      <c r="N11" s="299"/>
      <c r="O11" s="299"/>
      <c r="P11" s="299"/>
      <c r="Q11" s="299"/>
      <c r="R11" s="299"/>
      <c r="S11" s="299"/>
      <c r="T11" s="299"/>
      <c r="U11" s="299"/>
      <c r="V11" s="299"/>
      <c r="W11" s="299"/>
      <c r="X11" s="299"/>
      <c r="Y11" s="300"/>
    </row>
    <row r="12" spans="1:25" ht="41.45" customHeight="1" x14ac:dyDescent="0.3">
      <c r="A12" s="78" t="s">
        <v>9</v>
      </c>
      <c r="B12" s="334" t="s">
        <v>1751</v>
      </c>
      <c r="C12" s="334"/>
      <c r="D12" s="334"/>
      <c r="E12" s="231">
        <v>0.46</v>
      </c>
      <c r="F12" s="231">
        <v>100</v>
      </c>
      <c r="G12" s="231" t="s">
        <v>246</v>
      </c>
      <c r="H12" s="231">
        <v>23</v>
      </c>
      <c r="I12" s="231">
        <v>300</v>
      </c>
      <c r="J12" s="231" t="s">
        <v>247</v>
      </c>
      <c r="K12" s="231">
        <v>92</v>
      </c>
      <c r="L12" s="4"/>
      <c r="M12" s="4"/>
      <c r="N12" s="4">
        <v>100</v>
      </c>
      <c r="O12" s="84">
        <v>5437.9272000000001</v>
      </c>
      <c r="P12" s="10">
        <f>$L12*O12/100</f>
        <v>0</v>
      </c>
      <c r="Q12" s="10">
        <f>$M12*O12/100</f>
        <v>0</v>
      </c>
      <c r="R12" s="128">
        <f>$N12*O12/100</f>
        <v>5437.9272000000001</v>
      </c>
      <c r="S12" s="277"/>
      <c r="T12" s="277">
        <v>393.62953333333331</v>
      </c>
      <c r="U12" s="278">
        <f>SUM(O12-S12-T12)</f>
        <v>5044.2976666666664</v>
      </c>
      <c r="V12" s="128">
        <f>P12+Q12+R12-S12-T12-U12</f>
        <v>0</v>
      </c>
      <c r="W12" s="156"/>
      <c r="X12" s="156"/>
      <c r="Y12" s="129"/>
    </row>
    <row r="13" spans="1:25" ht="37.15" customHeight="1" x14ac:dyDescent="0.3">
      <c r="A13" s="78" t="s">
        <v>10</v>
      </c>
      <c r="B13" s="334" t="s">
        <v>1752</v>
      </c>
      <c r="C13" s="334"/>
      <c r="D13" s="334"/>
      <c r="E13" s="231">
        <v>0.88</v>
      </c>
      <c r="F13" s="231"/>
      <c r="G13" s="231"/>
      <c r="H13" s="231"/>
      <c r="I13" s="231">
        <v>300</v>
      </c>
      <c r="J13" s="231" t="s">
        <v>247</v>
      </c>
      <c r="K13" s="231">
        <v>92</v>
      </c>
      <c r="L13" s="4"/>
      <c r="M13" s="4"/>
      <c r="N13" s="4">
        <v>100</v>
      </c>
      <c r="O13" s="10">
        <v>11794.80776</v>
      </c>
      <c r="P13" s="10">
        <f t="shared" ref="P13:P21" si="0">$L13*O13/100</f>
        <v>0</v>
      </c>
      <c r="Q13" s="10">
        <f t="shared" ref="Q13:Q21" si="1">$M13*O13/100</f>
        <v>0</v>
      </c>
      <c r="R13" s="128">
        <f t="shared" ref="R13:R21" si="2">$N13*O13/100</f>
        <v>11794.807760000002</v>
      </c>
      <c r="S13" s="277"/>
      <c r="T13" s="277">
        <v>223.41634166666665</v>
      </c>
      <c r="U13" s="278">
        <f t="shared" ref="U13:U26" si="3">SUM(O13-S13-T13)</f>
        <v>11571.391418333333</v>
      </c>
      <c r="V13" s="128">
        <f t="shared" ref="V13:V38" si="4">P13+Q13+R13-S13-T13-U13</f>
        <v>0</v>
      </c>
      <c r="W13" s="156"/>
      <c r="X13" s="156"/>
      <c r="Y13" s="129"/>
    </row>
    <row r="14" spans="1:25" ht="45.6" customHeight="1" x14ac:dyDescent="0.3">
      <c r="A14" s="78" t="s">
        <v>11</v>
      </c>
      <c r="B14" s="334" t="s">
        <v>1753</v>
      </c>
      <c r="C14" s="334"/>
      <c r="D14" s="334"/>
      <c r="E14" s="6">
        <v>0.32300000000000001</v>
      </c>
      <c r="F14" s="6">
        <v>250</v>
      </c>
      <c r="G14" s="6" t="s">
        <v>246</v>
      </c>
      <c r="H14" s="6">
        <v>45</v>
      </c>
      <c r="I14" s="6">
        <v>300</v>
      </c>
      <c r="J14" s="6" t="s">
        <v>247</v>
      </c>
      <c r="K14" s="6">
        <v>92</v>
      </c>
      <c r="L14" s="4"/>
      <c r="M14" s="4"/>
      <c r="N14" s="4">
        <v>100</v>
      </c>
      <c r="O14" s="10">
        <v>5811.0984099999996</v>
      </c>
      <c r="P14" s="10">
        <f t="shared" si="0"/>
        <v>0</v>
      </c>
      <c r="Q14" s="10">
        <f t="shared" si="1"/>
        <v>0</v>
      </c>
      <c r="R14" s="128">
        <f t="shared" si="2"/>
        <v>5811.0984100000005</v>
      </c>
      <c r="S14" s="277">
        <v>82.524169999999998</v>
      </c>
      <c r="T14" s="277"/>
      <c r="U14" s="278">
        <f t="shared" si="3"/>
        <v>5728.5742399999999</v>
      </c>
      <c r="V14" s="128">
        <f t="shared" si="4"/>
        <v>0</v>
      </c>
      <c r="W14" s="156"/>
      <c r="X14" s="156"/>
      <c r="Y14" s="129"/>
    </row>
    <row r="15" spans="1:25" ht="39" customHeight="1" x14ac:dyDescent="0.3">
      <c r="A15" s="78" t="s">
        <v>12</v>
      </c>
      <c r="B15" s="295" t="s">
        <v>1754</v>
      </c>
      <c r="C15" s="296"/>
      <c r="D15" s="297"/>
      <c r="E15" s="230">
        <v>0.92100000000000004</v>
      </c>
      <c r="F15" s="230"/>
      <c r="G15" s="230"/>
      <c r="H15" s="230"/>
      <c r="I15" s="230">
        <v>200</v>
      </c>
      <c r="J15" s="230" t="s">
        <v>247</v>
      </c>
      <c r="K15" s="230">
        <v>68</v>
      </c>
      <c r="L15" s="4"/>
      <c r="M15" s="4"/>
      <c r="N15" s="4">
        <v>100</v>
      </c>
      <c r="O15" s="10">
        <v>6938.0124500000002</v>
      </c>
      <c r="P15" s="10">
        <f t="shared" si="0"/>
        <v>0</v>
      </c>
      <c r="Q15" s="10">
        <f t="shared" si="1"/>
        <v>0</v>
      </c>
      <c r="R15" s="128">
        <f t="shared" si="2"/>
        <v>6938.0124500000002</v>
      </c>
      <c r="S15" s="277"/>
      <c r="T15" s="277"/>
      <c r="U15" s="278">
        <f t="shared" si="3"/>
        <v>6938.0124500000002</v>
      </c>
      <c r="V15" s="128">
        <f t="shared" si="4"/>
        <v>0</v>
      </c>
      <c r="W15" s="156"/>
      <c r="X15" s="156"/>
      <c r="Y15" s="129"/>
    </row>
    <row r="16" spans="1:25" ht="39" customHeight="1" x14ac:dyDescent="0.3">
      <c r="A16" s="78" t="s">
        <v>13</v>
      </c>
      <c r="B16" s="295" t="s">
        <v>1755</v>
      </c>
      <c r="C16" s="296"/>
      <c r="D16" s="297"/>
      <c r="E16" s="230">
        <v>0.13</v>
      </c>
      <c r="F16" s="230">
        <v>250</v>
      </c>
      <c r="G16" s="230" t="s">
        <v>246</v>
      </c>
      <c r="H16" s="230">
        <v>45</v>
      </c>
      <c r="I16" s="230">
        <v>300</v>
      </c>
      <c r="J16" s="230" t="s">
        <v>247</v>
      </c>
      <c r="K16" s="230">
        <v>92</v>
      </c>
      <c r="L16" s="4"/>
      <c r="M16" s="4"/>
      <c r="N16" s="4">
        <v>100</v>
      </c>
      <c r="O16" s="10">
        <v>2017.22894</v>
      </c>
      <c r="P16" s="10">
        <f t="shared" si="0"/>
        <v>0</v>
      </c>
      <c r="Q16" s="10">
        <f t="shared" si="1"/>
        <v>0</v>
      </c>
      <c r="R16" s="128">
        <f t="shared" si="2"/>
        <v>2017.22894</v>
      </c>
      <c r="S16" s="277"/>
      <c r="T16" s="277"/>
      <c r="U16" s="278">
        <f t="shared" si="3"/>
        <v>2017.22894</v>
      </c>
      <c r="V16" s="128">
        <f t="shared" si="4"/>
        <v>0</v>
      </c>
      <c r="W16" s="161"/>
      <c r="X16" s="156"/>
      <c r="Y16" s="129"/>
    </row>
    <row r="17" spans="1:28" ht="45.6" customHeight="1" x14ac:dyDescent="0.3">
      <c r="A17" s="78" t="s">
        <v>14</v>
      </c>
      <c r="B17" s="295" t="s">
        <v>1756</v>
      </c>
      <c r="C17" s="296"/>
      <c r="D17" s="297"/>
      <c r="E17" s="230">
        <v>0.45</v>
      </c>
      <c r="F17" s="230">
        <v>500</v>
      </c>
      <c r="G17" s="230" t="s">
        <v>246</v>
      </c>
      <c r="H17" s="230">
        <v>185</v>
      </c>
      <c r="I17" s="230">
        <v>560</v>
      </c>
      <c r="J17" s="230" t="s">
        <v>247</v>
      </c>
      <c r="K17" s="230">
        <v>315</v>
      </c>
      <c r="L17" s="4"/>
      <c r="M17" s="4">
        <v>100</v>
      </c>
      <c r="N17" s="4"/>
      <c r="O17" s="10">
        <v>8403.8306200000006</v>
      </c>
      <c r="P17" s="10">
        <f t="shared" si="0"/>
        <v>0</v>
      </c>
      <c r="Q17" s="10">
        <f t="shared" si="1"/>
        <v>8403.8306200000006</v>
      </c>
      <c r="R17" s="128">
        <f t="shared" si="2"/>
        <v>0</v>
      </c>
      <c r="S17" s="277"/>
      <c r="T17" s="277">
        <v>8403.830616666668</v>
      </c>
      <c r="U17" s="278">
        <f t="shared" si="3"/>
        <v>3.3333326427964494E-6</v>
      </c>
      <c r="V17" s="128">
        <f t="shared" si="4"/>
        <v>0</v>
      </c>
      <c r="W17" s="156"/>
      <c r="X17" s="129"/>
      <c r="Y17" s="156"/>
    </row>
    <row r="18" spans="1:28" ht="113.25" customHeight="1" x14ac:dyDescent="0.3">
      <c r="A18" s="78" t="s">
        <v>15</v>
      </c>
      <c r="B18" s="295" t="s">
        <v>261</v>
      </c>
      <c r="C18" s="296"/>
      <c r="D18" s="297"/>
      <c r="E18" s="230"/>
      <c r="F18" s="230"/>
      <c r="G18" s="230"/>
      <c r="H18" s="230"/>
      <c r="I18" s="230"/>
      <c r="J18" s="230"/>
      <c r="K18" s="6" t="s">
        <v>263</v>
      </c>
      <c r="L18" s="4">
        <v>100</v>
      </c>
      <c r="M18" s="4"/>
      <c r="N18" s="4"/>
      <c r="O18" s="10">
        <v>7797.9750199999999</v>
      </c>
      <c r="P18" s="10">
        <f t="shared" si="0"/>
        <v>7797.9750199999999</v>
      </c>
      <c r="Q18" s="10">
        <f t="shared" si="1"/>
        <v>0</v>
      </c>
      <c r="R18" s="128">
        <f t="shared" si="2"/>
        <v>0</v>
      </c>
      <c r="S18" s="277">
        <v>7627.4359999999997</v>
      </c>
      <c r="T18" s="277">
        <v>170.53901999999999</v>
      </c>
      <c r="U18" s="278">
        <f t="shared" si="3"/>
        <v>1.7053025658242404E-13</v>
      </c>
      <c r="V18" s="128">
        <f t="shared" si="4"/>
        <v>0</v>
      </c>
      <c r="W18" s="129"/>
      <c r="X18" s="156"/>
      <c r="Y18" s="156"/>
    </row>
    <row r="19" spans="1:28" ht="77.25" customHeight="1" x14ac:dyDescent="0.3">
      <c r="A19" s="78" t="s">
        <v>1764</v>
      </c>
      <c r="B19" s="305" t="s">
        <v>1763</v>
      </c>
      <c r="C19" s="306"/>
      <c r="D19" s="307"/>
      <c r="E19" s="230"/>
      <c r="F19" s="230"/>
      <c r="G19" s="230"/>
      <c r="H19" s="230"/>
      <c r="I19" s="230"/>
      <c r="J19" s="230"/>
      <c r="K19" s="6" t="s">
        <v>256</v>
      </c>
      <c r="L19" s="4"/>
      <c r="M19" s="4">
        <v>100</v>
      </c>
      <c r="N19" s="4"/>
      <c r="O19" s="10">
        <v>995.28171999999995</v>
      </c>
      <c r="P19" s="10">
        <f t="shared" ref="P19" si="5">$L19*O19/100</f>
        <v>0</v>
      </c>
      <c r="Q19" s="10">
        <f t="shared" ref="Q19" si="6">$M19*O19/100</f>
        <v>995.28171999999995</v>
      </c>
      <c r="R19" s="128">
        <f t="shared" ref="R19" si="7">$N19*O19/100</f>
        <v>0</v>
      </c>
      <c r="S19" s="277"/>
      <c r="T19" s="277">
        <v>995.28171999999995</v>
      </c>
      <c r="U19" s="278">
        <f t="shared" si="3"/>
        <v>0</v>
      </c>
      <c r="V19" s="128">
        <f t="shared" si="4"/>
        <v>0</v>
      </c>
      <c r="W19" s="156"/>
      <c r="X19" s="129"/>
      <c r="Y19" s="156"/>
    </row>
    <row r="20" spans="1:28" ht="72.599999999999994" customHeight="1" x14ac:dyDescent="0.3">
      <c r="A20" s="78" t="s">
        <v>16</v>
      </c>
      <c r="B20" s="295" t="s">
        <v>262</v>
      </c>
      <c r="C20" s="296"/>
      <c r="D20" s="297"/>
      <c r="E20" s="230"/>
      <c r="F20" s="230"/>
      <c r="G20" s="230"/>
      <c r="H20" s="230"/>
      <c r="I20" s="230"/>
      <c r="J20" s="230"/>
      <c r="K20" s="6" t="s">
        <v>256</v>
      </c>
      <c r="L20" s="4">
        <v>100</v>
      </c>
      <c r="M20" s="4"/>
      <c r="N20" s="4"/>
      <c r="O20" s="10">
        <v>5609.3392800000001</v>
      </c>
      <c r="P20" s="10">
        <f t="shared" si="0"/>
        <v>5609.3392800000011</v>
      </c>
      <c r="Q20" s="10">
        <f t="shared" si="1"/>
        <v>0</v>
      </c>
      <c r="R20" s="128">
        <f t="shared" si="2"/>
        <v>0</v>
      </c>
      <c r="S20" s="277">
        <v>5577.54</v>
      </c>
      <c r="T20" s="277">
        <v>31.79928</v>
      </c>
      <c r="U20" s="278">
        <f t="shared" si="3"/>
        <v>1.8118839761882555E-13</v>
      </c>
      <c r="V20" s="128">
        <f t="shared" si="4"/>
        <v>9.0949470177292824E-13</v>
      </c>
      <c r="W20" s="129"/>
      <c r="X20" s="156"/>
      <c r="Y20" s="156"/>
    </row>
    <row r="21" spans="1:28" ht="37.9" customHeight="1" x14ac:dyDescent="0.3">
      <c r="A21" s="78" t="s">
        <v>17</v>
      </c>
      <c r="B21" s="295" t="s">
        <v>1757</v>
      </c>
      <c r="C21" s="296"/>
      <c r="D21" s="297"/>
      <c r="E21" s="230">
        <v>0.3</v>
      </c>
      <c r="F21" s="230">
        <v>100</v>
      </c>
      <c r="G21" s="230" t="s">
        <v>248</v>
      </c>
      <c r="H21" s="230">
        <v>9</v>
      </c>
      <c r="I21" s="230">
        <v>160</v>
      </c>
      <c r="J21" s="230" t="s">
        <v>247</v>
      </c>
      <c r="K21" s="230">
        <v>20</v>
      </c>
      <c r="L21" s="4"/>
      <c r="M21" s="4"/>
      <c r="N21" s="4">
        <v>100</v>
      </c>
      <c r="O21" s="10">
        <v>1091.65299</v>
      </c>
      <c r="P21" s="10">
        <f t="shared" si="0"/>
        <v>0</v>
      </c>
      <c r="Q21" s="10">
        <f t="shared" si="1"/>
        <v>0</v>
      </c>
      <c r="R21" s="128">
        <f t="shared" si="2"/>
        <v>1091.65299</v>
      </c>
      <c r="S21" s="277"/>
      <c r="T21" s="277"/>
      <c r="U21" s="278">
        <f t="shared" si="3"/>
        <v>1091.65299</v>
      </c>
      <c r="V21" s="128">
        <f t="shared" si="4"/>
        <v>0</v>
      </c>
      <c r="W21" s="156"/>
      <c r="X21" s="156"/>
      <c r="Y21" s="129"/>
    </row>
    <row r="22" spans="1:28" ht="39.6" customHeight="1" x14ac:dyDescent="0.3">
      <c r="A22" s="78"/>
      <c r="B22" s="298" t="s">
        <v>300</v>
      </c>
      <c r="C22" s="299"/>
      <c r="D22" s="299"/>
      <c r="E22" s="299"/>
      <c r="F22" s="299"/>
      <c r="G22" s="299"/>
      <c r="H22" s="299"/>
      <c r="I22" s="299"/>
      <c r="J22" s="299"/>
      <c r="K22" s="299"/>
      <c r="L22" s="299"/>
      <c r="M22" s="299"/>
      <c r="N22" s="299"/>
      <c r="O22" s="299"/>
      <c r="P22" s="299"/>
      <c r="Q22" s="299"/>
      <c r="R22" s="299"/>
      <c r="S22" s="299"/>
      <c r="T22" s="299"/>
      <c r="U22" s="299"/>
      <c r="V22" s="299"/>
      <c r="W22" s="299"/>
      <c r="X22" s="299"/>
      <c r="Y22" s="300"/>
    </row>
    <row r="23" spans="1:28" ht="37.9" customHeight="1" x14ac:dyDescent="0.3">
      <c r="A23" s="78" t="s">
        <v>293</v>
      </c>
      <c r="B23" s="295" t="s">
        <v>1750</v>
      </c>
      <c r="C23" s="296"/>
      <c r="D23" s="297"/>
      <c r="E23" s="230">
        <v>0.255</v>
      </c>
      <c r="F23" s="230">
        <v>500</v>
      </c>
      <c r="G23" s="230" t="s">
        <v>246</v>
      </c>
      <c r="H23" s="230">
        <v>185</v>
      </c>
      <c r="I23" s="230">
        <v>560</v>
      </c>
      <c r="J23" s="230" t="s">
        <v>247</v>
      </c>
      <c r="K23" s="230">
        <v>315</v>
      </c>
      <c r="L23" s="4"/>
      <c r="M23" s="4"/>
      <c r="N23" s="4">
        <v>100</v>
      </c>
      <c r="O23" s="10">
        <v>6332.6940199999999</v>
      </c>
      <c r="P23" s="10">
        <f t="shared" ref="P23" si="8">$L23*O23/100</f>
        <v>0</v>
      </c>
      <c r="Q23" s="10">
        <f t="shared" ref="Q23" si="9">$M23*O23/100</f>
        <v>0</v>
      </c>
      <c r="R23" s="128">
        <f t="shared" ref="R23" si="10">$N23*O23/100</f>
        <v>6332.6940199999999</v>
      </c>
      <c r="S23" s="278"/>
      <c r="T23" s="278"/>
      <c r="U23" s="278">
        <f t="shared" si="3"/>
        <v>6332.6940199999999</v>
      </c>
      <c r="V23" s="270">
        <f t="shared" si="4"/>
        <v>0</v>
      </c>
      <c r="W23" s="156"/>
      <c r="X23" s="156"/>
      <c r="Y23" s="129"/>
    </row>
    <row r="24" spans="1:28" ht="37.9" customHeight="1" x14ac:dyDescent="0.3">
      <c r="A24" s="78" t="s">
        <v>301</v>
      </c>
      <c r="B24" s="295" t="s">
        <v>1758</v>
      </c>
      <c r="C24" s="296"/>
      <c r="D24" s="297"/>
      <c r="E24" s="230">
        <v>0.22</v>
      </c>
      <c r="F24" s="230">
        <v>300</v>
      </c>
      <c r="G24" s="230" t="s">
        <v>246</v>
      </c>
      <c r="H24" s="230">
        <v>92</v>
      </c>
      <c r="I24" s="230">
        <v>350</v>
      </c>
      <c r="J24" s="230" t="s">
        <v>247</v>
      </c>
      <c r="K24" s="230">
        <v>159</v>
      </c>
      <c r="L24" s="4"/>
      <c r="M24" s="4"/>
      <c r="N24" s="4">
        <v>100</v>
      </c>
      <c r="O24" s="291">
        <v>3528.6979999999999</v>
      </c>
      <c r="P24" s="10">
        <f t="shared" ref="P24" si="11">$L24*O24/100</f>
        <v>0</v>
      </c>
      <c r="Q24" s="10">
        <f t="shared" ref="Q24" si="12">$M24*O24/100</f>
        <v>0</v>
      </c>
      <c r="R24" s="128">
        <f t="shared" ref="R24" si="13">$N24*O24/100</f>
        <v>3528.6979999999999</v>
      </c>
      <c r="S24" s="278"/>
      <c r="T24" s="278"/>
      <c r="U24" s="278">
        <f t="shared" si="3"/>
        <v>3528.6979999999999</v>
      </c>
      <c r="V24" s="270">
        <f t="shared" si="4"/>
        <v>0</v>
      </c>
      <c r="W24" s="156"/>
      <c r="X24" s="156"/>
      <c r="Y24" s="163"/>
    </row>
    <row r="25" spans="1:28" ht="37.9" customHeight="1" x14ac:dyDescent="0.3">
      <c r="A25" s="78" t="s">
        <v>1749</v>
      </c>
      <c r="B25" s="305" t="s">
        <v>1759</v>
      </c>
      <c r="C25" s="306"/>
      <c r="D25" s="307"/>
      <c r="E25" s="230">
        <v>1.87</v>
      </c>
      <c r="F25" s="230">
        <v>500</v>
      </c>
      <c r="G25" s="230" t="s">
        <v>246</v>
      </c>
      <c r="H25" s="230">
        <v>185</v>
      </c>
      <c r="I25" s="230">
        <v>560</v>
      </c>
      <c r="J25" s="230" t="s">
        <v>247</v>
      </c>
      <c r="K25" s="230">
        <v>315</v>
      </c>
      <c r="L25" s="4"/>
      <c r="M25" s="4"/>
      <c r="N25" s="4">
        <v>100</v>
      </c>
      <c r="O25" s="291">
        <v>44824.296840000003</v>
      </c>
      <c r="P25" s="10">
        <f t="shared" ref="P25:P26" si="14">$L25*O25/100</f>
        <v>0</v>
      </c>
      <c r="Q25" s="10">
        <f t="shared" ref="Q25:Q26" si="15">$M25*O25/100</f>
        <v>0</v>
      </c>
      <c r="R25" s="128">
        <f t="shared" ref="R25:R26" si="16">$N25*O25/100</f>
        <v>44824.296840000003</v>
      </c>
      <c r="S25" s="278"/>
      <c r="T25" s="278"/>
      <c r="U25" s="278">
        <f t="shared" si="3"/>
        <v>44824.296840000003</v>
      </c>
      <c r="V25" s="270">
        <f t="shared" si="4"/>
        <v>0</v>
      </c>
      <c r="W25" s="156"/>
      <c r="X25" s="156"/>
      <c r="Y25" s="163"/>
    </row>
    <row r="26" spans="1:28" ht="37.9" customHeight="1" x14ac:dyDescent="0.3">
      <c r="A26" s="78" t="s">
        <v>1760</v>
      </c>
      <c r="B26" s="305" t="s">
        <v>1761</v>
      </c>
      <c r="C26" s="306"/>
      <c r="D26" s="307"/>
      <c r="E26" s="230">
        <v>0.40699999999999997</v>
      </c>
      <c r="F26" s="230">
        <v>600</v>
      </c>
      <c r="G26" s="230" t="s">
        <v>246</v>
      </c>
      <c r="H26" s="230">
        <v>208</v>
      </c>
      <c r="I26" s="230">
        <v>630</v>
      </c>
      <c r="J26" s="230" t="s">
        <v>247</v>
      </c>
      <c r="K26" s="230">
        <v>326</v>
      </c>
      <c r="L26" s="4"/>
      <c r="M26" s="4"/>
      <c r="N26" s="4">
        <v>100</v>
      </c>
      <c r="O26" s="291">
        <v>16844.086350000001</v>
      </c>
      <c r="P26" s="10">
        <f t="shared" si="14"/>
        <v>0</v>
      </c>
      <c r="Q26" s="10">
        <f t="shared" si="15"/>
        <v>0</v>
      </c>
      <c r="R26" s="128">
        <f t="shared" si="16"/>
        <v>16844.086350000001</v>
      </c>
      <c r="S26" s="278"/>
      <c r="T26" s="278"/>
      <c r="U26" s="278">
        <f t="shared" si="3"/>
        <v>16844.086350000001</v>
      </c>
      <c r="V26" s="270">
        <f t="shared" si="4"/>
        <v>0</v>
      </c>
      <c r="W26" s="156"/>
      <c r="X26" s="156"/>
      <c r="Y26" s="163"/>
    </row>
    <row r="27" spans="1:28" s="2" customFormat="1" ht="69" customHeight="1" x14ac:dyDescent="0.3">
      <c r="A27" s="79"/>
      <c r="B27" s="301" t="s">
        <v>2363</v>
      </c>
      <c r="C27" s="302"/>
      <c r="D27" s="303"/>
      <c r="E27" s="6"/>
      <c r="F27" s="6"/>
      <c r="G27" s="6"/>
      <c r="H27" s="6"/>
      <c r="I27" s="6"/>
      <c r="J27" s="6"/>
      <c r="K27" s="6"/>
      <c r="L27" s="4"/>
      <c r="M27" s="4"/>
      <c r="N27" s="4"/>
      <c r="O27" s="84">
        <f>SUM(P27:R27)</f>
        <v>127426.92960000002</v>
      </c>
      <c r="P27" s="10">
        <f>SUM(P12:P21,P23:P26)</f>
        <v>13407.314300000002</v>
      </c>
      <c r="Q27" s="10">
        <f>SUM(Q12:Q21,Q23:Q26)</f>
        <v>9399.1123399999997</v>
      </c>
      <c r="R27" s="10">
        <f>SUM(R12:R21,R23:R26)</f>
        <v>104620.50296000001</v>
      </c>
      <c r="S27" s="279">
        <f t="shared" ref="S27:T27" si="17">SUM(S12:S26)</f>
        <v>13287.500169999999</v>
      </c>
      <c r="T27" s="279">
        <f t="shared" si="17"/>
        <v>10218.496511666668</v>
      </c>
      <c r="U27" s="279">
        <f>SUM(U12:U26)</f>
        <v>103920.93291833333</v>
      </c>
      <c r="V27" s="270">
        <f t="shared" si="4"/>
        <v>0</v>
      </c>
      <c r="W27" s="338"/>
      <c r="X27" s="339"/>
      <c r="Y27" s="340"/>
      <c r="Z27" s="185"/>
      <c r="AA27" s="185"/>
      <c r="AB27" s="185"/>
    </row>
    <row r="28" spans="1:28" s="2" customFormat="1" ht="37.9" customHeight="1" x14ac:dyDescent="0.3">
      <c r="A28" s="79"/>
      <c r="B28" s="298" t="s">
        <v>208</v>
      </c>
      <c r="C28" s="299"/>
      <c r="D28" s="299"/>
      <c r="E28" s="299"/>
      <c r="F28" s="299"/>
      <c r="G28" s="299"/>
      <c r="H28" s="299"/>
      <c r="I28" s="299"/>
      <c r="J28" s="299"/>
      <c r="K28" s="299"/>
      <c r="L28" s="299"/>
      <c r="M28" s="299"/>
      <c r="N28" s="299"/>
      <c r="O28" s="299"/>
      <c r="P28" s="299"/>
      <c r="Q28" s="299"/>
      <c r="R28" s="299"/>
      <c r="S28" s="299"/>
      <c r="T28" s="299"/>
      <c r="U28" s="299"/>
      <c r="V28" s="299"/>
      <c r="W28" s="299"/>
      <c r="X28" s="299"/>
      <c r="Y28" s="300"/>
      <c r="Z28" s="185"/>
      <c r="AA28" s="185"/>
      <c r="AB28" s="185"/>
    </row>
    <row r="29" spans="1:28" ht="59.45" customHeight="1" x14ac:dyDescent="0.3">
      <c r="A29" s="78" t="s">
        <v>191</v>
      </c>
      <c r="B29" s="295" t="s">
        <v>264</v>
      </c>
      <c r="C29" s="296"/>
      <c r="D29" s="297"/>
      <c r="E29" s="6">
        <v>1.2</v>
      </c>
      <c r="F29" s="6">
        <v>1000</v>
      </c>
      <c r="G29" s="6" t="s">
        <v>249</v>
      </c>
      <c r="H29" s="6">
        <v>896</v>
      </c>
      <c r="I29" s="6">
        <v>1200</v>
      </c>
      <c r="J29" s="6" t="s">
        <v>310</v>
      </c>
      <c r="K29" s="6">
        <v>1345</v>
      </c>
      <c r="L29" s="4"/>
      <c r="M29" s="4"/>
      <c r="N29" s="4">
        <v>100</v>
      </c>
      <c r="O29" s="291">
        <v>53684.383999999998</v>
      </c>
      <c r="P29" s="10">
        <f t="shared" ref="P29:P33" si="18">$L29*O29/100</f>
        <v>0</v>
      </c>
      <c r="Q29" s="10">
        <f>$M29*O29/100</f>
        <v>0</v>
      </c>
      <c r="R29" s="128">
        <f>$N29*O29/100</f>
        <v>53684.383999999991</v>
      </c>
      <c r="S29" s="277">
        <v>1417.6638166666667</v>
      </c>
      <c r="T29" s="277">
        <v>127.43713</v>
      </c>
      <c r="U29" s="278">
        <f t="shared" ref="U29:U37" si="19">SUM(O29-S29-T29)</f>
        <v>52139.283053333333</v>
      </c>
      <c r="V29" s="270">
        <f t="shared" si="4"/>
        <v>0</v>
      </c>
      <c r="W29" s="156"/>
      <c r="X29" s="156"/>
      <c r="Y29" s="129"/>
    </row>
    <row r="30" spans="1:28" ht="50.45" customHeight="1" x14ac:dyDescent="0.3">
      <c r="A30" s="78" t="s">
        <v>192</v>
      </c>
      <c r="B30" s="295" t="s">
        <v>116</v>
      </c>
      <c r="C30" s="296"/>
      <c r="D30" s="297"/>
      <c r="E30" s="6">
        <v>0.22900000000000001</v>
      </c>
      <c r="F30" s="6">
        <v>250</v>
      </c>
      <c r="G30" s="6" t="s">
        <v>252</v>
      </c>
      <c r="H30" s="6">
        <v>38</v>
      </c>
      <c r="I30" s="6">
        <v>300</v>
      </c>
      <c r="J30" s="6" t="s">
        <v>247</v>
      </c>
      <c r="K30" s="6">
        <v>51.1</v>
      </c>
      <c r="L30" s="4"/>
      <c r="M30" s="4">
        <v>100</v>
      </c>
      <c r="N30" s="4"/>
      <c r="O30" s="291">
        <v>6217.1526100000001</v>
      </c>
      <c r="P30" s="10">
        <f t="shared" si="18"/>
        <v>0</v>
      </c>
      <c r="Q30" s="10">
        <f t="shared" ref="Q30:Q37" si="20">$M30*O30/100</f>
        <v>6217.152610000001</v>
      </c>
      <c r="R30" s="128">
        <f t="shared" ref="R30:R37" si="21">$N30*O30/100</f>
        <v>0</v>
      </c>
      <c r="S30" s="277"/>
      <c r="T30" s="277">
        <v>6217.1526083333338</v>
      </c>
      <c r="U30" s="278">
        <f t="shared" si="19"/>
        <v>1.6666663213982247E-6</v>
      </c>
      <c r="V30" s="270">
        <f t="shared" si="4"/>
        <v>9.0949470177292824E-13</v>
      </c>
      <c r="W30" s="156"/>
      <c r="X30" s="129"/>
      <c r="Y30" s="156"/>
    </row>
    <row r="31" spans="1:28" ht="56.45" customHeight="1" x14ac:dyDescent="0.3">
      <c r="A31" s="78" t="s">
        <v>193</v>
      </c>
      <c r="B31" s="295" t="s">
        <v>117</v>
      </c>
      <c r="C31" s="296"/>
      <c r="D31" s="297"/>
      <c r="E31" s="6">
        <v>0.7</v>
      </c>
      <c r="F31" s="6"/>
      <c r="G31" s="6"/>
      <c r="H31" s="6"/>
      <c r="I31" s="6">
        <v>1000</v>
      </c>
      <c r="J31" s="6" t="s">
        <v>247</v>
      </c>
      <c r="K31" s="6">
        <v>1177.5</v>
      </c>
      <c r="L31" s="4"/>
      <c r="M31" s="4"/>
      <c r="N31" s="4">
        <v>100</v>
      </c>
      <c r="O31" s="291">
        <v>28500.29952</v>
      </c>
      <c r="P31" s="10">
        <f t="shared" si="18"/>
        <v>0</v>
      </c>
      <c r="Q31" s="10">
        <f t="shared" si="20"/>
        <v>0</v>
      </c>
      <c r="R31" s="128">
        <f t="shared" si="21"/>
        <v>28500.29952</v>
      </c>
      <c r="S31" s="277"/>
      <c r="T31" s="277"/>
      <c r="U31" s="278">
        <f t="shared" si="19"/>
        <v>28500.29952</v>
      </c>
      <c r="V31" s="270">
        <f t="shared" si="4"/>
        <v>0</v>
      </c>
      <c r="W31" s="156"/>
      <c r="X31" s="156"/>
      <c r="Y31" s="129"/>
    </row>
    <row r="32" spans="1:28" ht="50.45" customHeight="1" x14ac:dyDescent="0.3">
      <c r="A32" s="78" t="s">
        <v>194</v>
      </c>
      <c r="B32" s="295" t="s">
        <v>118</v>
      </c>
      <c r="C32" s="296"/>
      <c r="D32" s="297"/>
      <c r="E32" s="6">
        <v>0.23200000000000001</v>
      </c>
      <c r="F32" s="6">
        <v>1000</v>
      </c>
      <c r="G32" s="6" t="s">
        <v>249</v>
      </c>
      <c r="H32" s="6">
        <v>896</v>
      </c>
      <c r="I32" s="6">
        <v>1200</v>
      </c>
      <c r="J32" s="6" t="s">
        <v>310</v>
      </c>
      <c r="K32" s="6">
        <v>1345</v>
      </c>
      <c r="L32" s="4"/>
      <c r="M32" s="4"/>
      <c r="N32" s="4">
        <v>100</v>
      </c>
      <c r="O32" s="291">
        <v>12257.7399</v>
      </c>
      <c r="P32" s="10">
        <f t="shared" si="18"/>
        <v>0</v>
      </c>
      <c r="Q32" s="10">
        <f t="shared" si="20"/>
        <v>0</v>
      </c>
      <c r="R32" s="128">
        <f t="shared" si="21"/>
        <v>12257.7399</v>
      </c>
      <c r="S32" s="277"/>
      <c r="T32" s="277"/>
      <c r="U32" s="278">
        <f t="shared" si="19"/>
        <v>12257.7399</v>
      </c>
      <c r="V32" s="270">
        <f t="shared" si="4"/>
        <v>0</v>
      </c>
      <c r="W32" s="156"/>
      <c r="X32" s="156"/>
      <c r="Y32" s="129"/>
    </row>
    <row r="33" spans="1:25" ht="54.6" customHeight="1" x14ac:dyDescent="0.3">
      <c r="A33" s="78" t="s">
        <v>195</v>
      </c>
      <c r="B33" s="295" t="s">
        <v>119</v>
      </c>
      <c r="C33" s="296"/>
      <c r="D33" s="297"/>
      <c r="E33" s="6">
        <v>0.08</v>
      </c>
      <c r="F33" s="6">
        <v>800</v>
      </c>
      <c r="G33" s="6" t="s">
        <v>249</v>
      </c>
      <c r="H33" s="6">
        <v>223</v>
      </c>
      <c r="I33" s="6">
        <v>900</v>
      </c>
      <c r="J33" s="6" t="s">
        <v>247</v>
      </c>
      <c r="K33" s="6">
        <v>438</v>
      </c>
      <c r="L33" s="4"/>
      <c r="M33" s="4">
        <v>100</v>
      </c>
      <c r="N33" s="4"/>
      <c r="O33" s="291">
        <v>2288.0950499999999</v>
      </c>
      <c r="P33" s="10">
        <f t="shared" si="18"/>
        <v>0</v>
      </c>
      <c r="Q33" s="10">
        <f t="shared" si="20"/>
        <v>2288.0950499999999</v>
      </c>
      <c r="R33" s="128">
        <f t="shared" si="21"/>
        <v>0</v>
      </c>
      <c r="S33" s="277"/>
      <c r="T33" s="277">
        <v>2288.0950600000001</v>
      </c>
      <c r="U33" s="278">
        <f t="shared" si="19"/>
        <v>-1.0000000202126103E-5</v>
      </c>
      <c r="V33" s="270">
        <f t="shared" si="4"/>
        <v>0</v>
      </c>
      <c r="W33" s="156"/>
      <c r="X33" s="129"/>
      <c r="Y33" s="156"/>
    </row>
    <row r="34" spans="1:25" ht="51" customHeight="1" x14ac:dyDescent="0.3">
      <c r="A34" s="78" t="s">
        <v>197</v>
      </c>
      <c r="B34" s="295" t="s">
        <v>265</v>
      </c>
      <c r="C34" s="296"/>
      <c r="D34" s="297"/>
      <c r="E34" s="6">
        <v>0.28799999999999998</v>
      </c>
      <c r="F34" s="6">
        <v>1400</v>
      </c>
      <c r="G34" s="6" t="s">
        <v>249</v>
      </c>
      <c r="H34" s="6">
        <v>391</v>
      </c>
      <c r="I34" s="6">
        <v>1600</v>
      </c>
      <c r="J34" s="6" t="s">
        <v>310</v>
      </c>
      <c r="K34" s="6">
        <v>623</v>
      </c>
      <c r="L34" s="4"/>
      <c r="M34" s="4"/>
      <c r="N34" s="4">
        <v>100</v>
      </c>
      <c r="O34" s="291">
        <v>28175.60313</v>
      </c>
      <c r="P34" s="10">
        <f t="shared" ref="P34:P35" si="22">$L34*O34/100</f>
        <v>0</v>
      </c>
      <c r="Q34" s="10">
        <f t="shared" ref="Q34:Q35" si="23">$M34*O34/100</f>
        <v>0</v>
      </c>
      <c r="R34" s="128">
        <f t="shared" ref="R34:R35" si="24">$N34*O34/100</f>
        <v>28175.60313</v>
      </c>
      <c r="S34" s="277"/>
      <c r="T34" s="277"/>
      <c r="U34" s="278">
        <f t="shared" si="19"/>
        <v>28175.60313</v>
      </c>
      <c r="V34" s="270">
        <f t="shared" si="4"/>
        <v>0</v>
      </c>
      <c r="W34" s="156"/>
      <c r="X34" s="156"/>
      <c r="Y34" s="129"/>
    </row>
    <row r="35" spans="1:25" ht="47.45" customHeight="1" x14ac:dyDescent="0.3">
      <c r="A35" s="78" t="s">
        <v>198</v>
      </c>
      <c r="B35" s="295" t="s">
        <v>121</v>
      </c>
      <c r="C35" s="296"/>
      <c r="D35" s="297"/>
      <c r="E35" s="6">
        <v>0.89</v>
      </c>
      <c r="F35" s="6">
        <v>250</v>
      </c>
      <c r="G35" s="6" t="s">
        <v>257</v>
      </c>
      <c r="H35" s="6">
        <v>45</v>
      </c>
      <c r="I35" s="6">
        <v>300</v>
      </c>
      <c r="J35" s="6" t="s">
        <v>247</v>
      </c>
      <c r="K35" s="6">
        <v>92</v>
      </c>
      <c r="L35" s="4"/>
      <c r="M35" s="4"/>
      <c r="N35" s="4">
        <v>100</v>
      </c>
      <c r="O35" s="291">
        <v>9500.0159999999996</v>
      </c>
      <c r="P35" s="10">
        <f t="shared" si="22"/>
        <v>0</v>
      </c>
      <c r="Q35" s="10">
        <f t="shared" si="23"/>
        <v>0</v>
      </c>
      <c r="R35" s="128">
        <f t="shared" si="24"/>
        <v>9500.0159999999996</v>
      </c>
      <c r="S35" s="277"/>
      <c r="T35" s="277"/>
      <c r="U35" s="278">
        <f t="shared" si="19"/>
        <v>9500.0159999999996</v>
      </c>
      <c r="V35" s="270">
        <f t="shared" si="4"/>
        <v>0</v>
      </c>
      <c r="W35" s="156"/>
      <c r="X35" s="156"/>
      <c r="Y35" s="129"/>
    </row>
    <row r="36" spans="1:25" ht="40.9" customHeight="1" x14ac:dyDescent="0.3">
      <c r="A36" s="78"/>
      <c r="B36" s="298" t="s">
        <v>302</v>
      </c>
      <c r="C36" s="299"/>
      <c r="D36" s="299"/>
      <c r="E36" s="299"/>
      <c r="F36" s="299"/>
      <c r="G36" s="299"/>
      <c r="H36" s="299"/>
      <c r="I36" s="299"/>
      <c r="J36" s="299"/>
      <c r="K36" s="299"/>
      <c r="L36" s="299"/>
      <c r="M36" s="299"/>
      <c r="N36" s="299"/>
      <c r="O36" s="299"/>
      <c r="P36" s="299"/>
      <c r="Q36" s="299"/>
      <c r="R36" s="299"/>
      <c r="S36" s="299"/>
      <c r="T36" s="299"/>
      <c r="U36" s="299"/>
      <c r="V36" s="299"/>
      <c r="W36" s="299"/>
      <c r="X36" s="299"/>
      <c r="Y36" s="300"/>
    </row>
    <row r="37" spans="1:25" ht="51.6" customHeight="1" x14ac:dyDescent="0.3">
      <c r="A37" s="78" t="s">
        <v>196</v>
      </c>
      <c r="B37" s="295" t="s">
        <v>120</v>
      </c>
      <c r="C37" s="296"/>
      <c r="D37" s="297"/>
      <c r="E37" s="6"/>
      <c r="F37" s="6"/>
      <c r="G37" s="6"/>
      <c r="H37" s="6" t="s">
        <v>250</v>
      </c>
      <c r="I37" s="6"/>
      <c r="J37" s="6"/>
      <c r="K37" s="6" t="s">
        <v>251</v>
      </c>
      <c r="L37" s="4"/>
      <c r="M37" s="4"/>
      <c r="N37" s="4">
        <v>100</v>
      </c>
      <c r="O37" s="291">
        <v>54991.173199999997</v>
      </c>
      <c r="P37" s="10">
        <f>$L37*O37/100</f>
        <v>0</v>
      </c>
      <c r="Q37" s="10">
        <f t="shared" si="20"/>
        <v>0</v>
      </c>
      <c r="R37" s="128">
        <f t="shared" si="21"/>
        <v>54991.17319999999</v>
      </c>
      <c r="S37" s="277">
        <v>62.093000000000004</v>
      </c>
      <c r="T37" s="278"/>
      <c r="U37" s="278">
        <f t="shared" si="19"/>
        <v>54929.080199999997</v>
      </c>
      <c r="V37" s="270">
        <f t="shared" si="4"/>
        <v>0</v>
      </c>
      <c r="W37" s="156"/>
      <c r="X37" s="156"/>
      <c r="Y37" s="129"/>
    </row>
    <row r="38" spans="1:25" ht="72.599999999999994" customHeight="1" x14ac:dyDescent="0.3">
      <c r="A38" s="3"/>
      <c r="B38" s="301" t="s">
        <v>203</v>
      </c>
      <c r="C38" s="302"/>
      <c r="D38" s="303"/>
      <c r="E38" s="8"/>
      <c r="F38" s="8"/>
      <c r="G38" s="8"/>
      <c r="H38" s="8"/>
      <c r="I38" s="8"/>
      <c r="J38" s="8"/>
      <c r="K38" s="8"/>
      <c r="L38" s="4"/>
      <c r="M38" s="4"/>
      <c r="N38" s="4"/>
      <c r="O38" s="84">
        <f>SUM(P38:R38)</f>
        <v>195614.46340999997</v>
      </c>
      <c r="P38" s="84">
        <f>SUM(P29:P35,P37:P37)</f>
        <v>0</v>
      </c>
      <c r="Q38" s="84">
        <f>SUM(Q29:Q35,Q37:Q37)</f>
        <v>8505.2476600000009</v>
      </c>
      <c r="R38" s="84">
        <f>SUM(R29:R35,R37:R37)</f>
        <v>187109.21574999997</v>
      </c>
      <c r="S38" s="280">
        <f>SUM(S29:S37)</f>
        <v>1479.7568166666667</v>
      </c>
      <c r="T38" s="280">
        <f t="shared" ref="T38:U38" si="25">SUM(T29:T37)</f>
        <v>8632.6847983333337</v>
      </c>
      <c r="U38" s="280">
        <f t="shared" si="25"/>
        <v>185502.02179500001</v>
      </c>
      <c r="V38" s="270">
        <f t="shared" si="4"/>
        <v>0</v>
      </c>
      <c r="W38" s="308"/>
      <c r="X38" s="309"/>
      <c r="Y38" s="310"/>
    </row>
    <row r="39" spans="1:25" ht="30" customHeight="1" x14ac:dyDescent="0.3">
      <c r="A39" s="293" t="s">
        <v>47</v>
      </c>
      <c r="B39" s="305" t="s">
        <v>199</v>
      </c>
      <c r="C39" s="306"/>
      <c r="D39" s="306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6"/>
      <c r="Q39" s="306"/>
      <c r="R39" s="306"/>
      <c r="S39" s="306"/>
      <c r="T39" s="306"/>
      <c r="U39" s="306"/>
      <c r="V39" s="306"/>
      <c r="W39" s="306"/>
      <c r="X39" s="306"/>
      <c r="Y39" s="307"/>
    </row>
    <row r="40" spans="1:25" ht="38.450000000000003" customHeight="1" x14ac:dyDescent="0.3">
      <c r="A40" s="3"/>
      <c r="B40" s="298" t="s">
        <v>308</v>
      </c>
      <c r="C40" s="299"/>
      <c r="D40" s="299"/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  <c r="P40" s="299"/>
      <c r="Q40" s="299"/>
      <c r="R40" s="299"/>
      <c r="S40" s="299"/>
      <c r="T40" s="299"/>
      <c r="U40" s="299"/>
      <c r="V40" s="299"/>
      <c r="W40" s="299"/>
      <c r="X40" s="299"/>
      <c r="Y40" s="300"/>
    </row>
    <row r="41" spans="1:25" ht="54" customHeight="1" x14ac:dyDescent="0.3">
      <c r="A41" s="79" t="s">
        <v>123</v>
      </c>
      <c r="B41" s="295" t="s">
        <v>267</v>
      </c>
      <c r="C41" s="296"/>
      <c r="D41" s="297"/>
      <c r="E41" s="229">
        <v>0.2</v>
      </c>
      <c r="F41" s="229">
        <v>300</v>
      </c>
      <c r="G41" s="229" t="s">
        <v>257</v>
      </c>
      <c r="H41" s="230">
        <v>92</v>
      </c>
      <c r="I41" s="229">
        <v>350</v>
      </c>
      <c r="J41" s="229" t="s">
        <v>247</v>
      </c>
      <c r="K41" s="6">
        <v>159</v>
      </c>
      <c r="L41" s="4"/>
      <c r="M41" s="4"/>
      <c r="N41" s="4">
        <v>100</v>
      </c>
      <c r="O41" s="10">
        <v>2954.3181199999999</v>
      </c>
      <c r="P41" s="10">
        <f>$L41*O41/100</f>
        <v>0</v>
      </c>
      <c r="Q41" s="10">
        <f>$M41*O41/100</f>
        <v>0</v>
      </c>
      <c r="R41" s="10">
        <f>$N41*O41/100</f>
        <v>2954.3181199999999</v>
      </c>
      <c r="S41" s="277">
        <v>59.489710000000002</v>
      </c>
      <c r="T41" s="277"/>
      <c r="U41" s="281">
        <f t="shared" ref="U41:U56" si="26">SUM(O41-S41-T41)</f>
        <v>2894.8284100000001</v>
      </c>
      <c r="V41" s="270">
        <f t="shared" ref="V41:V95" si="27">P41+Q41+R41-S41-T41-U41</f>
        <v>0</v>
      </c>
      <c r="W41" s="156"/>
      <c r="X41" s="162"/>
      <c r="Y41" s="129"/>
    </row>
    <row r="42" spans="1:25" ht="54" customHeight="1" x14ac:dyDescent="0.3">
      <c r="A42" s="79" t="s">
        <v>124</v>
      </c>
      <c r="B42" s="295" t="s">
        <v>268</v>
      </c>
      <c r="C42" s="296"/>
      <c r="D42" s="297"/>
      <c r="E42" s="9">
        <v>0.41</v>
      </c>
      <c r="F42" s="9">
        <v>200</v>
      </c>
      <c r="G42" s="9" t="s">
        <v>246</v>
      </c>
      <c r="H42" s="6">
        <v>34</v>
      </c>
      <c r="I42" s="9">
        <v>250</v>
      </c>
      <c r="J42" s="9" t="s">
        <v>247</v>
      </c>
      <c r="K42" s="6">
        <v>58</v>
      </c>
      <c r="L42" s="4"/>
      <c r="M42" s="4"/>
      <c r="N42" s="4">
        <v>100</v>
      </c>
      <c r="O42" s="10">
        <v>5044.3143399999999</v>
      </c>
      <c r="P42" s="10">
        <f>$L42*O42/100</f>
        <v>0</v>
      </c>
      <c r="Q42" s="10">
        <f>$M42*O42/100</f>
        <v>0</v>
      </c>
      <c r="R42" s="10">
        <f>$N42*O42/100</f>
        <v>5044.3143399999999</v>
      </c>
      <c r="S42" s="277"/>
      <c r="T42" s="277"/>
      <c r="U42" s="281">
        <f t="shared" si="26"/>
        <v>5044.3143399999999</v>
      </c>
      <c r="V42" s="270">
        <f t="shared" si="27"/>
        <v>0</v>
      </c>
      <c r="W42" s="286"/>
      <c r="X42" s="162"/>
      <c r="Y42" s="129"/>
    </row>
    <row r="43" spans="1:25" ht="54" customHeight="1" x14ac:dyDescent="0.3">
      <c r="A43" s="79" t="s">
        <v>125</v>
      </c>
      <c r="B43" s="295" t="s">
        <v>269</v>
      </c>
      <c r="C43" s="296"/>
      <c r="D43" s="297"/>
      <c r="E43" s="9">
        <v>0.39700000000000002</v>
      </c>
      <c r="F43" s="9">
        <v>100</v>
      </c>
      <c r="G43" s="9" t="s">
        <v>248</v>
      </c>
      <c r="H43" s="6">
        <v>9</v>
      </c>
      <c r="I43" s="9">
        <v>110</v>
      </c>
      <c r="J43" s="9" t="s">
        <v>247</v>
      </c>
      <c r="K43" s="6">
        <v>12</v>
      </c>
      <c r="L43" s="4"/>
      <c r="M43" s="4">
        <v>100</v>
      </c>
      <c r="N43" s="4"/>
      <c r="O43" s="10">
        <v>3240.75729</v>
      </c>
      <c r="P43" s="10">
        <f>$L43*O43/100</f>
        <v>0</v>
      </c>
      <c r="Q43" s="10">
        <f>$M43*O43/100</f>
        <v>3240.75729</v>
      </c>
      <c r="R43" s="128">
        <f>$N43*O43/100</f>
        <v>0</v>
      </c>
      <c r="S43" s="277">
        <v>71.030929999999998</v>
      </c>
      <c r="T43" s="277">
        <v>3169.7260700000002</v>
      </c>
      <c r="U43" s="281">
        <f t="shared" si="26"/>
        <v>2.8999999994994141E-4</v>
      </c>
      <c r="V43" s="270">
        <f t="shared" si="27"/>
        <v>0</v>
      </c>
      <c r="W43" s="156"/>
      <c r="X43" s="163"/>
      <c r="Y43" s="156"/>
    </row>
    <row r="44" spans="1:25" ht="54" customHeight="1" x14ac:dyDescent="0.3">
      <c r="A44" s="79" t="s">
        <v>126</v>
      </c>
      <c r="B44" s="295" t="s">
        <v>270</v>
      </c>
      <c r="C44" s="296"/>
      <c r="D44" s="297"/>
      <c r="E44" s="9">
        <v>0.57799999999999996</v>
      </c>
      <c r="F44" s="9">
        <v>225</v>
      </c>
      <c r="G44" s="9" t="s">
        <v>246</v>
      </c>
      <c r="H44" s="6">
        <v>39</v>
      </c>
      <c r="I44" s="9">
        <v>250</v>
      </c>
      <c r="J44" s="9" t="s">
        <v>247</v>
      </c>
      <c r="K44" s="6">
        <v>58</v>
      </c>
      <c r="L44" s="4"/>
      <c r="M44" s="4">
        <v>100</v>
      </c>
      <c r="N44" s="4"/>
      <c r="O44" s="10">
        <v>4247.5809600000002</v>
      </c>
      <c r="P44" s="10">
        <f>$L44*O44/100</f>
        <v>0</v>
      </c>
      <c r="Q44" s="10">
        <f>$M44*O44/100</f>
        <v>4247.5809600000002</v>
      </c>
      <c r="R44" s="128">
        <f>$N44*O44/100</f>
        <v>0</v>
      </c>
      <c r="S44" s="277">
        <v>99.592160000000007</v>
      </c>
      <c r="T44" s="277">
        <v>4147.9888000000001</v>
      </c>
      <c r="U44" s="281">
        <f t="shared" si="26"/>
        <v>0</v>
      </c>
      <c r="V44" s="270">
        <f t="shared" si="27"/>
        <v>0</v>
      </c>
      <c r="W44" s="156"/>
      <c r="X44" s="163"/>
      <c r="Y44" s="156"/>
    </row>
    <row r="45" spans="1:25" ht="38.450000000000003" customHeight="1" x14ac:dyDescent="0.3">
      <c r="A45" s="3"/>
      <c r="B45" s="298" t="s">
        <v>200</v>
      </c>
      <c r="C45" s="299"/>
      <c r="D45" s="299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99"/>
      <c r="P45" s="299"/>
      <c r="Q45" s="299"/>
      <c r="R45" s="299"/>
      <c r="S45" s="299"/>
      <c r="T45" s="299"/>
      <c r="U45" s="299"/>
      <c r="V45" s="299"/>
      <c r="W45" s="299"/>
      <c r="X45" s="299"/>
      <c r="Y45" s="300"/>
    </row>
    <row r="46" spans="1:25" ht="77.45" customHeight="1" x14ac:dyDescent="0.3">
      <c r="A46" s="79" t="s">
        <v>279</v>
      </c>
      <c r="B46" s="295" t="s">
        <v>260</v>
      </c>
      <c r="C46" s="296"/>
      <c r="D46" s="297"/>
      <c r="E46" s="9"/>
      <c r="F46" s="9"/>
      <c r="G46" s="9"/>
      <c r="H46" s="6" t="s">
        <v>255</v>
      </c>
      <c r="I46" s="9"/>
      <c r="J46" s="9"/>
      <c r="K46" s="6" t="s">
        <v>255</v>
      </c>
      <c r="L46" s="4">
        <v>100</v>
      </c>
      <c r="M46" s="4"/>
      <c r="N46" s="4"/>
      <c r="O46" s="10">
        <v>8742.9366699999991</v>
      </c>
      <c r="P46" s="10">
        <f t="shared" ref="P46:P48" si="28">$L46*O46/100</f>
        <v>8742.9366699999991</v>
      </c>
      <c r="Q46" s="10">
        <f t="shared" ref="Q46:Q48" si="29">$M46*O46/100</f>
        <v>0</v>
      </c>
      <c r="R46" s="128">
        <f>$N46*O46/100</f>
        <v>0</v>
      </c>
      <c r="S46" s="277">
        <v>8741.6669999999995</v>
      </c>
      <c r="T46" s="277"/>
      <c r="U46" s="278">
        <f t="shared" si="26"/>
        <v>1.2696699999996781</v>
      </c>
      <c r="V46" s="270">
        <f t="shared" si="27"/>
        <v>0</v>
      </c>
      <c r="W46" s="129"/>
      <c r="X46" s="5"/>
      <c r="Y46" s="156"/>
    </row>
    <row r="47" spans="1:25" ht="66.599999999999994" customHeight="1" x14ac:dyDescent="0.3">
      <c r="A47" s="79" t="s">
        <v>281</v>
      </c>
      <c r="B47" s="295" t="s">
        <v>201</v>
      </c>
      <c r="C47" s="296"/>
      <c r="D47" s="297"/>
      <c r="E47" s="9"/>
      <c r="F47" s="9"/>
      <c r="G47" s="9"/>
      <c r="H47" s="6" t="s">
        <v>253</v>
      </c>
      <c r="I47" s="9"/>
      <c r="J47" s="9"/>
      <c r="K47" s="6" t="s">
        <v>253</v>
      </c>
      <c r="L47" s="4"/>
      <c r="M47" s="4"/>
      <c r="N47" s="4">
        <v>100</v>
      </c>
      <c r="O47" s="10">
        <v>9266.9249999999993</v>
      </c>
      <c r="P47" s="10">
        <f t="shared" si="28"/>
        <v>0</v>
      </c>
      <c r="Q47" s="10">
        <f>$M47*O47/100</f>
        <v>0</v>
      </c>
      <c r="R47" s="128">
        <f t="shared" ref="R47:R48" si="30">$N47*O47/100</f>
        <v>9266.9249999999993</v>
      </c>
      <c r="S47" s="277"/>
      <c r="T47" s="277"/>
      <c r="U47" s="278">
        <f t="shared" si="26"/>
        <v>9266.9249999999993</v>
      </c>
      <c r="V47" s="270">
        <f t="shared" si="27"/>
        <v>0</v>
      </c>
      <c r="W47" s="5"/>
      <c r="X47" s="156"/>
      <c r="Y47" s="129"/>
    </row>
    <row r="48" spans="1:25" ht="52.15" customHeight="1" x14ac:dyDescent="0.3">
      <c r="A48" s="79" t="s">
        <v>283</v>
      </c>
      <c r="B48" s="295" t="s">
        <v>202</v>
      </c>
      <c r="C48" s="296"/>
      <c r="D48" s="297"/>
      <c r="E48" s="9"/>
      <c r="F48" s="9"/>
      <c r="G48" s="9"/>
      <c r="H48" s="6" t="s">
        <v>254</v>
      </c>
      <c r="I48" s="9"/>
      <c r="J48" s="9"/>
      <c r="K48" s="6" t="s">
        <v>254</v>
      </c>
      <c r="L48" s="4"/>
      <c r="M48" s="4"/>
      <c r="N48" s="4">
        <v>100</v>
      </c>
      <c r="O48" s="10">
        <v>7864.4449999999997</v>
      </c>
      <c r="P48" s="10">
        <f t="shared" si="28"/>
        <v>0</v>
      </c>
      <c r="Q48" s="10">
        <f t="shared" si="29"/>
        <v>0</v>
      </c>
      <c r="R48" s="128">
        <f t="shared" si="30"/>
        <v>7864.4449999999997</v>
      </c>
      <c r="S48" s="277"/>
      <c r="T48" s="277"/>
      <c r="U48" s="278">
        <f t="shared" si="26"/>
        <v>7864.4449999999997</v>
      </c>
      <c r="V48" s="270">
        <f t="shared" si="27"/>
        <v>0</v>
      </c>
      <c r="W48" s="156"/>
      <c r="X48" s="5"/>
      <c r="Y48" s="129"/>
    </row>
    <row r="49" spans="1:25" ht="72.599999999999994" customHeight="1" x14ac:dyDescent="0.3">
      <c r="A49" s="79" t="s">
        <v>285</v>
      </c>
      <c r="B49" s="295" t="s">
        <v>266</v>
      </c>
      <c r="C49" s="296"/>
      <c r="D49" s="297"/>
      <c r="E49" s="9"/>
      <c r="F49" s="9"/>
      <c r="G49" s="9"/>
      <c r="H49" s="6" t="s">
        <v>255</v>
      </c>
      <c r="I49" s="9"/>
      <c r="J49" s="9"/>
      <c r="K49" s="6" t="s">
        <v>255</v>
      </c>
      <c r="L49" s="4">
        <v>100</v>
      </c>
      <c r="M49" s="4"/>
      <c r="N49" s="4"/>
      <c r="O49" s="10">
        <v>486</v>
      </c>
      <c r="P49" s="10">
        <f t="shared" ref="P49:P56" si="31">$L49*O49/100</f>
        <v>486</v>
      </c>
      <c r="Q49" s="10">
        <f t="shared" ref="Q49:Q56" si="32">$M49*O49/100</f>
        <v>0</v>
      </c>
      <c r="R49" s="128">
        <f t="shared" ref="R49" si="33">$N49*O49/100</f>
        <v>0</v>
      </c>
      <c r="S49" s="277">
        <v>486</v>
      </c>
      <c r="T49" s="277"/>
      <c r="U49" s="278">
        <f t="shared" si="26"/>
        <v>0</v>
      </c>
      <c r="V49" s="270">
        <f t="shared" si="27"/>
        <v>0</v>
      </c>
      <c r="W49" s="163"/>
      <c r="X49" s="162"/>
      <c r="Y49" s="156"/>
    </row>
    <row r="50" spans="1:25" ht="46.15" customHeight="1" x14ac:dyDescent="0.3">
      <c r="A50" s="79" t="s">
        <v>286</v>
      </c>
      <c r="B50" s="295" t="s">
        <v>271</v>
      </c>
      <c r="C50" s="296"/>
      <c r="D50" s="297"/>
      <c r="E50" s="9"/>
      <c r="F50" s="9"/>
      <c r="G50" s="9"/>
      <c r="H50" s="6" t="s">
        <v>305</v>
      </c>
      <c r="I50" s="9"/>
      <c r="J50" s="9"/>
      <c r="K50" s="6" t="s">
        <v>317</v>
      </c>
      <c r="L50" s="4"/>
      <c r="M50" s="4">
        <v>100</v>
      </c>
      <c r="N50" s="4"/>
      <c r="O50" s="10">
        <v>1639.9527</v>
      </c>
      <c r="P50" s="10">
        <f t="shared" si="31"/>
        <v>0</v>
      </c>
      <c r="Q50" s="10">
        <f t="shared" si="32"/>
        <v>1639.9527000000003</v>
      </c>
      <c r="R50" s="128">
        <f t="shared" ref="R50:R56" si="34">$N50*O50/100</f>
        <v>0</v>
      </c>
      <c r="S50" s="277"/>
      <c r="T50" s="277">
        <v>1639.9527</v>
      </c>
      <c r="U50" s="277">
        <f t="shared" si="26"/>
        <v>0</v>
      </c>
      <c r="V50" s="270">
        <f t="shared" si="27"/>
        <v>2.2737367544323206E-13</v>
      </c>
      <c r="W50" s="156"/>
      <c r="X50" s="163"/>
      <c r="Y50" s="156"/>
    </row>
    <row r="51" spans="1:25" ht="46.15" customHeight="1" x14ac:dyDescent="0.3">
      <c r="A51" s="79" t="s">
        <v>287</v>
      </c>
      <c r="B51" s="295" t="s">
        <v>272</v>
      </c>
      <c r="C51" s="296"/>
      <c r="D51" s="297"/>
      <c r="E51" s="9"/>
      <c r="F51" s="9"/>
      <c r="G51" s="9"/>
      <c r="H51" s="6" t="s">
        <v>255</v>
      </c>
      <c r="I51" s="9"/>
      <c r="J51" s="9"/>
      <c r="K51" s="6" t="s">
        <v>318</v>
      </c>
      <c r="L51" s="4">
        <v>100</v>
      </c>
      <c r="M51" s="4"/>
      <c r="N51" s="4"/>
      <c r="O51" s="10">
        <v>897.58578</v>
      </c>
      <c r="P51" s="10">
        <f>$L51*O51/100</f>
        <v>897.58577999999989</v>
      </c>
      <c r="Q51" s="10">
        <f t="shared" si="32"/>
        <v>0</v>
      </c>
      <c r="R51" s="128">
        <f t="shared" si="34"/>
        <v>0</v>
      </c>
      <c r="S51" s="277">
        <f>1206.11-308.524</f>
        <v>897.5859999999999</v>
      </c>
      <c r="T51" s="277"/>
      <c r="U51" s="276">
        <f t="shared" si="26"/>
        <v>-2.1999999989930075E-4</v>
      </c>
      <c r="V51" s="270">
        <f t="shared" si="27"/>
        <v>-1.1368683772161603E-13</v>
      </c>
      <c r="W51" s="163"/>
      <c r="X51" s="162"/>
      <c r="Y51" s="156"/>
    </row>
    <row r="52" spans="1:25" ht="46.15" customHeight="1" x14ac:dyDescent="0.3">
      <c r="A52" s="79" t="s">
        <v>288</v>
      </c>
      <c r="B52" s="295" t="s">
        <v>273</v>
      </c>
      <c r="C52" s="296"/>
      <c r="D52" s="297"/>
      <c r="E52" s="9"/>
      <c r="F52" s="9"/>
      <c r="G52" s="9"/>
      <c r="H52" s="6" t="s">
        <v>306</v>
      </c>
      <c r="I52" s="9"/>
      <c r="J52" s="9"/>
      <c r="K52" s="6" t="s">
        <v>316</v>
      </c>
      <c r="L52" s="4">
        <v>100</v>
      </c>
      <c r="M52" s="4"/>
      <c r="N52" s="4"/>
      <c r="O52" s="10">
        <v>2585.6891999999998</v>
      </c>
      <c r="P52" s="10">
        <f t="shared" si="31"/>
        <v>2585.6891999999998</v>
      </c>
      <c r="Q52" s="10">
        <f t="shared" si="32"/>
        <v>0</v>
      </c>
      <c r="R52" s="128">
        <f t="shared" si="34"/>
        <v>0</v>
      </c>
      <c r="S52" s="277">
        <v>2585.6891999999998</v>
      </c>
      <c r="T52" s="277"/>
      <c r="U52" s="278">
        <f t="shared" si="26"/>
        <v>0</v>
      </c>
      <c r="V52" s="270">
        <f t="shared" si="27"/>
        <v>0</v>
      </c>
      <c r="W52" s="163"/>
      <c r="X52" s="162"/>
      <c r="Y52" s="156"/>
    </row>
    <row r="53" spans="1:25" ht="46.15" customHeight="1" x14ac:dyDescent="0.3">
      <c r="A53" s="79" t="s">
        <v>289</v>
      </c>
      <c r="B53" s="295" t="s">
        <v>274</v>
      </c>
      <c r="C53" s="296"/>
      <c r="D53" s="297"/>
      <c r="E53" s="9"/>
      <c r="F53" s="9"/>
      <c r="G53" s="9"/>
      <c r="H53" s="6" t="s">
        <v>307</v>
      </c>
      <c r="I53" s="9"/>
      <c r="J53" s="9"/>
      <c r="K53" s="6" t="s">
        <v>319</v>
      </c>
      <c r="L53" s="4"/>
      <c r="M53" s="4"/>
      <c r="N53" s="4">
        <v>100</v>
      </c>
      <c r="O53" s="10">
        <v>145.76355000000001</v>
      </c>
      <c r="P53" s="10">
        <f>$L53*O53/100</f>
        <v>0</v>
      </c>
      <c r="Q53" s="10">
        <f t="shared" si="32"/>
        <v>0</v>
      </c>
      <c r="R53" s="128">
        <f t="shared" si="34"/>
        <v>145.76355000000001</v>
      </c>
      <c r="S53" s="277"/>
      <c r="T53" s="277"/>
      <c r="U53" s="277">
        <f t="shared" si="26"/>
        <v>145.76355000000001</v>
      </c>
      <c r="V53" s="270">
        <f t="shared" si="27"/>
        <v>0</v>
      </c>
      <c r="W53" s="156"/>
      <c r="X53" s="164"/>
      <c r="Y53" s="163"/>
    </row>
    <row r="54" spans="1:25" ht="46.15" customHeight="1" x14ac:dyDescent="0.3">
      <c r="A54" s="79" t="s">
        <v>290</v>
      </c>
      <c r="B54" s="295" t="s">
        <v>275</v>
      </c>
      <c r="C54" s="296"/>
      <c r="D54" s="297"/>
      <c r="E54" s="9"/>
      <c r="F54" s="9"/>
      <c r="G54" s="9"/>
      <c r="H54" s="6" t="s">
        <v>305</v>
      </c>
      <c r="I54" s="9"/>
      <c r="J54" s="9"/>
      <c r="K54" s="6" t="s">
        <v>305</v>
      </c>
      <c r="L54" s="4"/>
      <c r="M54" s="4">
        <v>100</v>
      </c>
      <c r="N54" s="4"/>
      <c r="O54" s="10">
        <v>3596.14347</v>
      </c>
      <c r="P54" s="10">
        <f t="shared" si="31"/>
        <v>0</v>
      </c>
      <c r="Q54" s="10">
        <f t="shared" si="32"/>
        <v>3596.14347</v>
      </c>
      <c r="R54" s="128">
        <f t="shared" si="34"/>
        <v>0</v>
      </c>
      <c r="S54" s="277"/>
      <c r="T54" s="277">
        <v>3596.14347</v>
      </c>
      <c r="U54" s="277">
        <f t="shared" si="26"/>
        <v>0</v>
      </c>
      <c r="V54" s="270">
        <f t="shared" si="27"/>
        <v>0</v>
      </c>
      <c r="W54" s="156"/>
      <c r="X54" s="165"/>
      <c r="Y54" s="156"/>
    </row>
    <row r="55" spans="1:25" ht="54" customHeight="1" x14ac:dyDescent="0.3">
      <c r="A55" s="79" t="s">
        <v>291</v>
      </c>
      <c r="B55" s="295" t="s">
        <v>1762</v>
      </c>
      <c r="C55" s="296"/>
      <c r="D55" s="297"/>
      <c r="E55" s="9"/>
      <c r="F55" s="9"/>
      <c r="G55" s="9"/>
      <c r="H55" s="6" t="s">
        <v>305</v>
      </c>
      <c r="I55" s="9"/>
      <c r="J55" s="9"/>
      <c r="K55" s="6" t="s">
        <v>305</v>
      </c>
      <c r="L55" s="4"/>
      <c r="M55" s="4">
        <v>50</v>
      </c>
      <c r="N55" s="4">
        <v>50</v>
      </c>
      <c r="O55" s="10">
        <f>SUM(P55:R55)</f>
        <v>970.32572000000005</v>
      </c>
      <c r="P55" s="10">
        <v>30.363489999999999</v>
      </c>
      <c r="Q55" s="10">
        <v>420.74610999999999</v>
      </c>
      <c r="R55" s="128">
        <v>519.21612000000005</v>
      </c>
      <c r="S55" s="271">
        <v>111.82749000000001</v>
      </c>
      <c r="T55" s="271">
        <v>420.74610999999999</v>
      </c>
      <c r="U55" s="271">
        <f t="shared" si="26"/>
        <v>437.75212000000005</v>
      </c>
      <c r="V55" s="270">
        <f t="shared" si="27"/>
        <v>0</v>
      </c>
      <c r="W55" s="156"/>
      <c r="X55" s="163"/>
      <c r="Y55" s="163"/>
    </row>
    <row r="56" spans="1:25" ht="46.15" customHeight="1" x14ac:dyDescent="0.3">
      <c r="A56" s="79" t="s">
        <v>292</v>
      </c>
      <c r="B56" s="295" t="s">
        <v>276</v>
      </c>
      <c r="C56" s="296"/>
      <c r="D56" s="297"/>
      <c r="E56" s="9"/>
      <c r="F56" s="9" t="s">
        <v>315</v>
      </c>
      <c r="G56" s="9" t="s">
        <v>246</v>
      </c>
      <c r="H56" s="6" t="s">
        <v>306</v>
      </c>
      <c r="I56" s="9" t="s">
        <v>315</v>
      </c>
      <c r="J56" s="9" t="s">
        <v>247</v>
      </c>
      <c r="K56" s="6" t="s">
        <v>316</v>
      </c>
      <c r="L56" s="4">
        <v>100</v>
      </c>
      <c r="M56" s="4"/>
      <c r="N56" s="4"/>
      <c r="O56" s="10">
        <v>743.99022000000002</v>
      </c>
      <c r="P56" s="10">
        <f t="shared" si="31"/>
        <v>743.99022000000002</v>
      </c>
      <c r="Q56" s="10">
        <f t="shared" si="32"/>
        <v>0</v>
      </c>
      <c r="R56" s="128">
        <f t="shared" si="34"/>
        <v>0</v>
      </c>
      <c r="S56" s="277">
        <v>743.99022000000002</v>
      </c>
      <c r="T56" s="277"/>
      <c r="U56" s="278">
        <f t="shared" si="26"/>
        <v>0</v>
      </c>
      <c r="V56" s="270">
        <f t="shared" si="27"/>
        <v>0</v>
      </c>
      <c r="W56" s="163"/>
      <c r="X56" s="162"/>
      <c r="Y56" s="156"/>
    </row>
    <row r="57" spans="1:25" ht="72.599999999999994" customHeight="1" x14ac:dyDescent="0.3">
      <c r="A57" s="79"/>
      <c r="B57" s="301" t="s">
        <v>204</v>
      </c>
      <c r="C57" s="302"/>
      <c r="D57" s="303"/>
      <c r="E57" s="9"/>
      <c r="F57" s="9"/>
      <c r="G57" s="9"/>
      <c r="H57" s="9"/>
      <c r="I57" s="9"/>
      <c r="J57" s="9"/>
      <c r="K57" s="9"/>
      <c r="L57" s="4"/>
      <c r="M57" s="4"/>
      <c r="N57" s="4"/>
      <c r="O57" s="10">
        <f>SUM(P57:R57)</f>
        <v>52426.728019999995</v>
      </c>
      <c r="P57" s="10">
        <f>SUM(P41:P44,P46:P56)</f>
        <v>13486.565359999997</v>
      </c>
      <c r="Q57" s="10">
        <f>SUM(Q41:Q44,Q46:Q56)</f>
        <v>13145.180530000001</v>
      </c>
      <c r="R57" s="10">
        <f>SUM(R41:R44,R46:R56)</f>
        <v>25794.98213</v>
      </c>
      <c r="S57" s="279">
        <f>SUM(S41:S56)</f>
        <v>13796.87271</v>
      </c>
      <c r="T57" s="279">
        <f t="shared" ref="T57:U57" si="35">SUM(T41:T56)</f>
        <v>12974.557150000001</v>
      </c>
      <c r="U57" s="279">
        <f t="shared" si="35"/>
        <v>25655.298159999998</v>
      </c>
      <c r="V57" s="270">
        <f t="shared" si="27"/>
        <v>0</v>
      </c>
      <c r="W57" s="308"/>
      <c r="X57" s="309"/>
      <c r="Y57" s="310"/>
    </row>
    <row r="58" spans="1:25" ht="40.15" customHeight="1" x14ac:dyDescent="0.3">
      <c r="A58" s="79"/>
      <c r="B58" s="298" t="s">
        <v>309</v>
      </c>
      <c r="C58" s="299"/>
      <c r="D58" s="299"/>
      <c r="E58" s="299"/>
      <c r="F58" s="299"/>
      <c r="G58" s="299"/>
      <c r="H58" s="299"/>
      <c r="I58" s="299"/>
      <c r="J58" s="299"/>
      <c r="K58" s="299"/>
      <c r="L58" s="299"/>
      <c r="M58" s="299"/>
      <c r="N58" s="299"/>
      <c r="O58" s="299"/>
      <c r="P58" s="299"/>
      <c r="Q58" s="299"/>
      <c r="R58" s="299"/>
      <c r="S58" s="299"/>
      <c r="T58" s="299"/>
      <c r="U58" s="299"/>
      <c r="V58" s="299"/>
      <c r="W58" s="299"/>
      <c r="X58" s="299"/>
      <c r="Y58" s="300"/>
    </row>
    <row r="59" spans="1:25" ht="62.45" customHeight="1" x14ac:dyDescent="0.3">
      <c r="A59" s="79" t="s">
        <v>295</v>
      </c>
      <c r="B59" s="295" t="s">
        <v>277</v>
      </c>
      <c r="C59" s="296"/>
      <c r="D59" s="297"/>
      <c r="E59" s="9">
        <v>0.8</v>
      </c>
      <c r="F59" s="9">
        <v>800</v>
      </c>
      <c r="G59" s="8" t="s">
        <v>249</v>
      </c>
      <c r="H59" s="6">
        <v>223</v>
      </c>
      <c r="I59" s="9">
        <v>800</v>
      </c>
      <c r="J59" s="8" t="s">
        <v>249</v>
      </c>
      <c r="K59" s="6">
        <v>258</v>
      </c>
      <c r="L59" s="4"/>
      <c r="M59" s="4"/>
      <c r="N59" s="4">
        <v>100</v>
      </c>
      <c r="O59" s="10">
        <v>4552.0083999999997</v>
      </c>
      <c r="P59" s="10">
        <f t="shared" ref="P59" si="36">$L59*O59/100</f>
        <v>0</v>
      </c>
      <c r="Q59" s="10">
        <f t="shared" ref="Q59" si="37">$M59*O59/100</f>
        <v>0</v>
      </c>
      <c r="R59" s="128">
        <f t="shared" ref="R59" si="38">$N59*O59/100</f>
        <v>4552.0083999999997</v>
      </c>
      <c r="S59" s="277"/>
      <c r="T59" s="277"/>
      <c r="U59" s="278">
        <f t="shared" ref="U59:U65" si="39">SUM(O59-S59-T59)</f>
        <v>4552.0083999999997</v>
      </c>
      <c r="V59" s="270">
        <f t="shared" si="27"/>
        <v>0</v>
      </c>
      <c r="W59" s="156"/>
      <c r="X59" s="5"/>
      <c r="Y59" s="129"/>
    </row>
    <row r="60" spans="1:25" ht="45.6" customHeight="1" x14ac:dyDescent="0.3">
      <c r="A60" s="79" t="s">
        <v>296</v>
      </c>
      <c r="B60" s="295" t="s">
        <v>278</v>
      </c>
      <c r="C60" s="296"/>
      <c r="D60" s="297"/>
      <c r="E60" s="9">
        <v>9.1999999999999998E-2</v>
      </c>
      <c r="F60" s="9">
        <v>200</v>
      </c>
      <c r="G60" s="8" t="s">
        <v>252</v>
      </c>
      <c r="H60" s="6">
        <v>24</v>
      </c>
      <c r="I60" s="9">
        <v>225</v>
      </c>
      <c r="J60" s="9" t="s">
        <v>303</v>
      </c>
      <c r="K60" s="6">
        <v>28</v>
      </c>
      <c r="L60" s="4">
        <v>100</v>
      </c>
      <c r="M60" s="4"/>
      <c r="N60" s="4"/>
      <c r="O60" s="10">
        <v>677.16909999999996</v>
      </c>
      <c r="P60" s="10">
        <f t="shared" ref="P60:P62" si="40">$L60*O60/100</f>
        <v>677.16909999999984</v>
      </c>
      <c r="Q60" s="10">
        <f t="shared" ref="Q60:Q62" si="41">$M60*O60/100</f>
        <v>0</v>
      </c>
      <c r="R60" s="128">
        <f t="shared" ref="R60:R62" si="42">$N60*O60/100</f>
        <v>0</v>
      </c>
      <c r="S60" s="277">
        <v>677.16909999999996</v>
      </c>
      <c r="T60" s="277"/>
      <c r="U60" s="278">
        <f t="shared" si="39"/>
        <v>0</v>
      </c>
      <c r="V60" s="270">
        <f t="shared" si="27"/>
        <v>-1.1368683772161603E-13</v>
      </c>
      <c r="W60" s="129"/>
      <c r="X60" s="156"/>
      <c r="Y60" s="164"/>
    </row>
    <row r="61" spans="1:25" ht="42.6" customHeight="1" x14ac:dyDescent="0.3">
      <c r="A61" s="79" t="s">
        <v>297</v>
      </c>
      <c r="B61" s="295" t="s">
        <v>280</v>
      </c>
      <c r="C61" s="296"/>
      <c r="D61" s="297"/>
      <c r="E61" s="9">
        <v>0.41299999999999998</v>
      </c>
      <c r="F61" s="9">
        <v>300</v>
      </c>
      <c r="G61" s="8" t="s">
        <v>252</v>
      </c>
      <c r="H61" s="6">
        <v>46</v>
      </c>
      <c r="I61" s="9">
        <v>350</v>
      </c>
      <c r="J61" s="9" t="s">
        <v>247</v>
      </c>
      <c r="K61" s="6">
        <v>57</v>
      </c>
      <c r="L61" s="4"/>
      <c r="M61" s="4">
        <v>100</v>
      </c>
      <c r="N61" s="4"/>
      <c r="O61" s="10">
        <v>8510.7570699999997</v>
      </c>
      <c r="P61" s="10">
        <f t="shared" si="40"/>
        <v>0</v>
      </c>
      <c r="Q61" s="10">
        <f t="shared" si="41"/>
        <v>8510.7570699999997</v>
      </c>
      <c r="R61" s="128">
        <f t="shared" si="42"/>
        <v>0</v>
      </c>
      <c r="S61" s="277">
        <v>91.379369999999994</v>
      </c>
      <c r="T61" s="277">
        <v>8419.3776999999991</v>
      </c>
      <c r="U61" s="278">
        <f t="shared" si="39"/>
        <v>0</v>
      </c>
      <c r="V61" s="270">
        <f t="shared" si="27"/>
        <v>0</v>
      </c>
      <c r="W61" s="156"/>
      <c r="X61" s="163"/>
      <c r="Y61" s="164"/>
    </row>
    <row r="62" spans="1:25" ht="45.6" customHeight="1" x14ac:dyDescent="0.3">
      <c r="A62" s="79" t="s">
        <v>298</v>
      </c>
      <c r="B62" s="295" t="s">
        <v>282</v>
      </c>
      <c r="C62" s="296"/>
      <c r="D62" s="297"/>
      <c r="E62" s="9">
        <v>0.12</v>
      </c>
      <c r="F62" s="9">
        <v>200</v>
      </c>
      <c r="G62" s="8" t="s">
        <v>252</v>
      </c>
      <c r="H62" s="6">
        <v>24</v>
      </c>
      <c r="I62" s="9">
        <v>250</v>
      </c>
      <c r="J62" s="9" t="s">
        <v>303</v>
      </c>
      <c r="K62" s="6">
        <v>32</v>
      </c>
      <c r="L62" s="4">
        <v>100</v>
      </c>
      <c r="M62" s="4"/>
      <c r="N62" s="4"/>
      <c r="O62" s="10">
        <v>1644.90256</v>
      </c>
      <c r="P62" s="10">
        <f t="shared" si="40"/>
        <v>1644.90256</v>
      </c>
      <c r="Q62" s="10">
        <f t="shared" si="41"/>
        <v>0</v>
      </c>
      <c r="R62" s="128">
        <f t="shared" si="42"/>
        <v>0</v>
      </c>
      <c r="S62" s="277">
        <v>1644.90256</v>
      </c>
      <c r="T62" s="277"/>
      <c r="U62" s="278">
        <f t="shared" si="39"/>
        <v>0</v>
      </c>
      <c r="V62" s="270">
        <f t="shared" si="27"/>
        <v>0</v>
      </c>
      <c r="W62" s="163"/>
      <c r="X62" s="5"/>
      <c r="Y62" s="164"/>
    </row>
    <row r="63" spans="1:25" ht="43.9" customHeight="1" x14ac:dyDescent="0.3">
      <c r="A63" s="215"/>
      <c r="B63" s="298" t="s">
        <v>205</v>
      </c>
      <c r="C63" s="299"/>
      <c r="D63" s="299"/>
      <c r="E63" s="299"/>
      <c r="F63" s="299"/>
      <c r="G63" s="299"/>
      <c r="H63" s="299"/>
      <c r="I63" s="299"/>
      <c r="J63" s="299"/>
      <c r="K63" s="299"/>
      <c r="L63" s="299"/>
      <c r="M63" s="299"/>
      <c r="N63" s="299"/>
      <c r="O63" s="299"/>
      <c r="P63" s="299"/>
      <c r="Q63" s="299"/>
      <c r="R63" s="299"/>
      <c r="S63" s="299"/>
      <c r="T63" s="299"/>
      <c r="U63" s="299"/>
      <c r="V63" s="299"/>
      <c r="W63" s="299"/>
      <c r="X63" s="299"/>
      <c r="Y63" s="300"/>
    </row>
    <row r="64" spans="1:25" ht="45.6" customHeight="1" x14ac:dyDescent="0.3">
      <c r="A64" s="79" t="s">
        <v>299</v>
      </c>
      <c r="B64" s="295" t="s">
        <v>284</v>
      </c>
      <c r="C64" s="296"/>
      <c r="D64" s="297"/>
      <c r="E64" s="9"/>
      <c r="F64" s="9"/>
      <c r="G64" s="8"/>
      <c r="H64" s="6" t="s">
        <v>304</v>
      </c>
      <c r="I64" s="9"/>
      <c r="J64" s="9"/>
      <c r="K64" s="6" t="s">
        <v>250</v>
      </c>
      <c r="L64" s="4">
        <v>100</v>
      </c>
      <c r="M64" s="4">
        <v>100</v>
      </c>
      <c r="N64" s="4"/>
      <c r="O64" s="10">
        <f>SUM(P64:R64)</f>
        <v>51247.594630000007</v>
      </c>
      <c r="P64" s="10">
        <v>2089.86085</v>
      </c>
      <c r="Q64" s="292">
        <v>4679.1666699999996</v>
      </c>
      <c r="R64" s="128">
        <v>44478.567110000004</v>
      </c>
      <c r="S64" s="277">
        <v>2089.86085</v>
      </c>
      <c r="T64" s="282">
        <v>4679.1666699999996</v>
      </c>
      <c r="U64" s="277">
        <f t="shared" si="39"/>
        <v>44478.567110000011</v>
      </c>
      <c r="V64" s="272">
        <f t="shared" si="27"/>
        <v>0</v>
      </c>
      <c r="W64" s="163"/>
      <c r="X64" s="129"/>
      <c r="Y64" s="164"/>
    </row>
    <row r="65" spans="1:25" ht="75.599999999999994" customHeight="1" x14ac:dyDescent="0.3">
      <c r="A65" s="78" t="s">
        <v>1765</v>
      </c>
      <c r="B65" s="295" t="s">
        <v>1766</v>
      </c>
      <c r="C65" s="296"/>
      <c r="D65" s="297"/>
      <c r="E65" s="6">
        <v>0.63200000000000001</v>
      </c>
      <c r="F65" s="6">
        <v>800</v>
      </c>
      <c r="G65" s="6" t="s">
        <v>249</v>
      </c>
      <c r="H65" s="6">
        <v>223</v>
      </c>
      <c r="I65" s="6">
        <v>800</v>
      </c>
      <c r="J65" s="6" t="s">
        <v>1774</v>
      </c>
      <c r="K65" s="6">
        <v>258</v>
      </c>
      <c r="L65" s="4"/>
      <c r="M65" s="4">
        <v>100</v>
      </c>
      <c r="N65" s="4"/>
      <c r="O65" s="291">
        <v>109207.963</v>
      </c>
      <c r="P65" s="10">
        <f>$L65*O65/100</f>
        <v>0</v>
      </c>
      <c r="Q65" s="10">
        <f>$M65*O65/100</f>
        <v>109207.963</v>
      </c>
      <c r="R65" s="128">
        <f>$N65*O65/100</f>
        <v>0</v>
      </c>
      <c r="S65" s="277"/>
      <c r="T65" s="277">
        <v>109207.963</v>
      </c>
      <c r="U65" s="277">
        <f t="shared" si="39"/>
        <v>0</v>
      </c>
      <c r="V65" s="272">
        <f t="shared" si="27"/>
        <v>0</v>
      </c>
      <c r="W65" s="216"/>
      <c r="X65" s="163"/>
      <c r="Y65" s="164"/>
    </row>
    <row r="66" spans="1:25" ht="67.150000000000006" customHeight="1" x14ac:dyDescent="0.3">
      <c r="A66" s="79"/>
      <c r="B66" s="301" t="s">
        <v>206</v>
      </c>
      <c r="C66" s="302"/>
      <c r="D66" s="303"/>
      <c r="E66" s="9"/>
      <c r="F66" s="9"/>
      <c r="G66" s="9"/>
      <c r="H66" s="9"/>
      <c r="I66" s="9"/>
      <c r="J66" s="9"/>
      <c r="K66" s="9"/>
      <c r="L66" s="4"/>
      <c r="M66" s="4"/>
      <c r="N66" s="4"/>
      <c r="O66" s="10">
        <f>SUM(P66:R66)</f>
        <v>175840.39476</v>
      </c>
      <c r="P66" s="10">
        <f>SUM(P59:P62,P64:P65)</f>
        <v>4411.9325099999996</v>
      </c>
      <c r="Q66" s="10">
        <f t="shared" ref="Q66" si="43">SUM(Q59:Q62,Q64:Q65)</f>
        <v>122397.88674</v>
      </c>
      <c r="R66" s="10">
        <f>SUM(R59:R62,R64:R65)</f>
        <v>49030.575510000002</v>
      </c>
      <c r="S66" s="277">
        <f>SUM(S65+S64+S62+S61+S60+S59)</f>
        <v>4503.3118800000002</v>
      </c>
      <c r="T66" s="277">
        <f t="shared" ref="T66:U66" si="44">SUM(T65+T64+T62+T61+T60+T59)</f>
        <v>122306.50737000001</v>
      </c>
      <c r="U66" s="277">
        <f t="shared" si="44"/>
        <v>49030.57551000001</v>
      </c>
      <c r="V66" s="272">
        <f t="shared" si="27"/>
        <v>0</v>
      </c>
      <c r="W66" s="217"/>
      <c r="X66" s="218"/>
      <c r="Y66" s="219"/>
    </row>
    <row r="67" spans="1:25" ht="55.15" customHeight="1" x14ac:dyDescent="0.3">
      <c r="A67" s="79" t="s">
        <v>1767</v>
      </c>
      <c r="B67" s="295" t="s">
        <v>1768</v>
      </c>
      <c r="C67" s="296"/>
      <c r="D67" s="297"/>
      <c r="E67" s="9"/>
      <c r="F67" s="9"/>
      <c r="G67" s="9"/>
      <c r="H67" s="8" t="s">
        <v>1769</v>
      </c>
      <c r="I67" s="8"/>
      <c r="J67" s="8"/>
      <c r="K67" s="8" t="s">
        <v>1770</v>
      </c>
      <c r="L67" s="4"/>
      <c r="M67" s="4">
        <v>10</v>
      </c>
      <c r="N67" s="4">
        <v>90</v>
      </c>
      <c r="O67" s="291">
        <v>225000</v>
      </c>
      <c r="P67" s="10">
        <v>0</v>
      </c>
      <c r="Q67" s="10">
        <v>0</v>
      </c>
      <c r="R67" s="128">
        <f>SUM(O67-Q67)</f>
        <v>225000</v>
      </c>
      <c r="S67" s="277"/>
      <c r="T67" s="277"/>
      <c r="U67" s="277">
        <f>SUM(O67-S67-T67)</f>
        <v>225000</v>
      </c>
      <c r="V67" s="272">
        <f t="shared" si="27"/>
        <v>0</v>
      </c>
      <c r="W67" s="226"/>
      <c r="X67" s="226"/>
      <c r="Y67" s="227"/>
    </row>
    <row r="68" spans="1:25" ht="50.45" customHeight="1" x14ac:dyDescent="0.3">
      <c r="A68" s="79" t="s">
        <v>1771</v>
      </c>
      <c r="B68" s="295" t="s">
        <v>1772</v>
      </c>
      <c r="C68" s="296"/>
      <c r="D68" s="297"/>
      <c r="E68" s="6"/>
      <c r="F68" s="6"/>
      <c r="G68" s="6"/>
      <c r="H68" s="6" t="s">
        <v>250</v>
      </c>
      <c r="I68" s="6"/>
      <c r="J68" s="6"/>
      <c r="K68" s="6" t="s">
        <v>251</v>
      </c>
      <c r="L68" s="4"/>
      <c r="M68" s="4">
        <v>10</v>
      </c>
      <c r="N68" s="4">
        <v>90</v>
      </c>
      <c r="O68" s="291">
        <v>133571.66699999999</v>
      </c>
      <c r="P68" s="10">
        <v>0</v>
      </c>
      <c r="Q68" s="10">
        <v>0</v>
      </c>
      <c r="R68" s="128">
        <f>SUM(O68-Q68)</f>
        <v>133571.66699999999</v>
      </c>
      <c r="S68" s="277"/>
      <c r="T68" s="277"/>
      <c r="U68" s="277">
        <f>SUM(O68-S68-T68)</f>
        <v>133571.66699999999</v>
      </c>
      <c r="V68" s="272">
        <f t="shared" si="27"/>
        <v>0</v>
      </c>
      <c r="W68" s="226"/>
      <c r="X68" s="226"/>
      <c r="Y68" s="227"/>
    </row>
    <row r="69" spans="1:25" ht="67.150000000000006" customHeight="1" x14ac:dyDescent="0.3">
      <c r="A69" s="79"/>
      <c r="B69" s="301" t="s">
        <v>1773</v>
      </c>
      <c r="C69" s="302"/>
      <c r="D69" s="303"/>
      <c r="E69" s="9"/>
      <c r="F69" s="9"/>
      <c r="G69" s="9"/>
      <c r="H69" s="9"/>
      <c r="I69" s="9"/>
      <c r="J69" s="9"/>
      <c r="K69" s="9"/>
      <c r="L69" s="4"/>
      <c r="M69" s="4"/>
      <c r="N69" s="4"/>
      <c r="O69" s="10">
        <f>SUM(O67:O68)</f>
        <v>358571.66700000002</v>
      </c>
      <c r="P69" s="10">
        <f>SUM(P67:P68)</f>
        <v>0</v>
      </c>
      <c r="Q69" s="10">
        <f>SUM(Q67:Q68)</f>
        <v>0</v>
      </c>
      <c r="R69" s="10">
        <f>SUM(R67:R68)</f>
        <v>358571.66700000002</v>
      </c>
      <c r="S69" s="277">
        <f>SUM(S67:S68)</f>
        <v>0</v>
      </c>
      <c r="T69" s="277">
        <f t="shared" ref="T69" si="45">SUM(T67:T68)</f>
        <v>0</v>
      </c>
      <c r="U69" s="277">
        <f>SUM(U67:U68)</f>
        <v>358571.66700000002</v>
      </c>
      <c r="V69" s="272">
        <f t="shared" si="27"/>
        <v>0</v>
      </c>
      <c r="W69" s="220"/>
      <c r="X69" s="221"/>
      <c r="Y69" s="222"/>
    </row>
    <row r="70" spans="1:25" ht="44.45" customHeight="1" x14ac:dyDescent="0.3">
      <c r="A70" s="293" t="s">
        <v>48</v>
      </c>
      <c r="B70" s="298" t="s">
        <v>2365</v>
      </c>
      <c r="C70" s="299"/>
      <c r="D70" s="299"/>
      <c r="E70" s="299"/>
      <c r="F70" s="299"/>
      <c r="G70" s="299"/>
      <c r="H70" s="299"/>
      <c r="I70" s="299"/>
      <c r="J70" s="299"/>
      <c r="K70" s="299"/>
      <c r="L70" s="299"/>
      <c r="M70" s="299"/>
      <c r="N70" s="299"/>
      <c r="O70" s="299"/>
      <c r="P70" s="299"/>
      <c r="Q70" s="299"/>
      <c r="R70" s="299"/>
      <c r="S70" s="299"/>
      <c r="T70" s="299"/>
      <c r="U70" s="299"/>
      <c r="V70" s="299"/>
      <c r="W70" s="299"/>
      <c r="X70" s="299"/>
      <c r="Y70" s="300"/>
    </row>
    <row r="71" spans="1:25" ht="30" customHeight="1" x14ac:dyDescent="0.3">
      <c r="A71" s="293"/>
      <c r="B71" s="298" t="s">
        <v>2371</v>
      </c>
      <c r="C71" s="299"/>
      <c r="D71" s="299"/>
      <c r="E71" s="299"/>
      <c r="F71" s="299"/>
      <c r="G71" s="299"/>
      <c r="H71" s="299"/>
      <c r="I71" s="299"/>
      <c r="J71" s="299"/>
      <c r="K71" s="299"/>
      <c r="L71" s="299"/>
      <c r="M71" s="299"/>
      <c r="N71" s="299"/>
      <c r="O71" s="299"/>
      <c r="P71" s="299"/>
      <c r="Q71" s="299"/>
      <c r="R71" s="299"/>
      <c r="S71" s="299"/>
      <c r="T71" s="299"/>
      <c r="U71" s="299"/>
      <c r="V71" s="299"/>
      <c r="W71" s="299"/>
      <c r="X71" s="299"/>
      <c r="Y71" s="300"/>
    </row>
    <row r="72" spans="1:25" ht="39.6" customHeight="1" x14ac:dyDescent="0.3">
      <c r="A72" s="79" t="s">
        <v>2131</v>
      </c>
      <c r="B72" s="295" t="s">
        <v>2366</v>
      </c>
      <c r="C72" s="296"/>
      <c r="D72" s="297"/>
      <c r="E72" s="9"/>
      <c r="F72" s="9"/>
      <c r="G72" s="9"/>
      <c r="H72" s="9"/>
      <c r="I72" s="9"/>
      <c r="J72" s="9"/>
      <c r="K72" s="9"/>
      <c r="L72" s="4"/>
      <c r="M72" s="4"/>
      <c r="N72" s="4"/>
      <c r="O72" s="10">
        <v>28505.5</v>
      </c>
      <c r="P72" s="10">
        <v>0</v>
      </c>
      <c r="Q72" s="10">
        <v>0</v>
      </c>
      <c r="R72" s="10">
        <v>28505.5</v>
      </c>
      <c r="S72" s="277"/>
      <c r="T72" s="277"/>
      <c r="U72" s="277">
        <f t="shared" ref="U72:U76" si="46">SUM(O72-S72-T72)</f>
        <v>28505.5</v>
      </c>
      <c r="V72" s="272">
        <v>0</v>
      </c>
      <c r="W72" s="226"/>
      <c r="X72" s="226"/>
      <c r="Y72" s="227"/>
    </row>
    <row r="73" spans="1:25" ht="39.6" customHeight="1" x14ac:dyDescent="0.3">
      <c r="A73" s="79" t="s">
        <v>2132</v>
      </c>
      <c r="B73" s="295" t="s">
        <v>2367</v>
      </c>
      <c r="C73" s="296"/>
      <c r="D73" s="297"/>
      <c r="E73" s="9"/>
      <c r="F73" s="9"/>
      <c r="G73" s="9"/>
      <c r="H73" s="9"/>
      <c r="I73" s="9"/>
      <c r="J73" s="9"/>
      <c r="K73" s="9"/>
      <c r="L73" s="4"/>
      <c r="M73" s="4"/>
      <c r="N73" s="4"/>
      <c r="O73" s="10">
        <v>816.67</v>
      </c>
      <c r="P73" s="10">
        <v>0</v>
      </c>
      <c r="Q73" s="10">
        <v>0</v>
      </c>
      <c r="R73" s="10">
        <v>816.67</v>
      </c>
      <c r="S73" s="277"/>
      <c r="T73" s="277"/>
      <c r="U73" s="277">
        <f t="shared" si="46"/>
        <v>816.67</v>
      </c>
      <c r="V73" s="272">
        <v>0</v>
      </c>
      <c r="W73" s="226"/>
      <c r="X73" s="226"/>
      <c r="Y73" s="227"/>
    </row>
    <row r="74" spans="1:25" ht="39.6" customHeight="1" x14ac:dyDescent="0.3">
      <c r="A74" s="79" t="s">
        <v>2133</v>
      </c>
      <c r="B74" s="295" t="s">
        <v>2368</v>
      </c>
      <c r="C74" s="296"/>
      <c r="D74" s="297"/>
      <c r="E74" s="9"/>
      <c r="F74" s="9"/>
      <c r="G74" s="9"/>
      <c r="H74" s="9"/>
      <c r="I74" s="9"/>
      <c r="J74" s="9"/>
      <c r="K74" s="9"/>
      <c r="L74" s="4"/>
      <c r="M74" s="4"/>
      <c r="N74" s="4"/>
      <c r="O74" s="10">
        <v>816.67</v>
      </c>
      <c r="P74" s="10">
        <v>0</v>
      </c>
      <c r="Q74" s="10">
        <v>0</v>
      </c>
      <c r="R74" s="10">
        <v>816.67</v>
      </c>
      <c r="S74" s="277"/>
      <c r="T74" s="277"/>
      <c r="U74" s="277">
        <f t="shared" si="46"/>
        <v>816.67</v>
      </c>
      <c r="V74" s="272">
        <v>0</v>
      </c>
      <c r="W74" s="226"/>
      <c r="X74" s="226"/>
      <c r="Y74" s="227"/>
    </row>
    <row r="75" spans="1:25" ht="39.6" customHeight="1" x14ac:dyDescent="0.3">
      <c r="A75" s="79" t="s">
        <v>2134</v>
      </c>
      <c r="B75" s="295" t="s">
        <v>2369</v>
      </c>
      <c r="C75" s="296"/>
      <c r="D75" s="297"/>
      <c r="E75" s="9"/>
      <c r="F75" s="9"/>
      <c r="G75" s="9"/>
      <c r="H75" s="9"/>
      <c r="I75" s="9"/>
      <c r="J75" s="9"/>
      <c r="K75" s="9"/>
      <c r="L75" s="4"/>
      <c r="M75" s="4"/>
      <c r="N75" s="4"/>
      <c r="O75" s="10">
        <v>816.67</v>
      </c>
      <c r="P75" s="10">
        <v>0</v>
      </c>
      <c r="Q75" s="10">
        <v>0</v>
      </c>
      <c r="R75" s="10">
        <v>816.67</v>
      </c>
      <c r="S75" s="277"/>
      <c r="T75" s="277"/>
      <c r="U75" s="277">
        <f t="shared" si="46"/>
        <v>816.67</v>
      </c>
      <c r="V75" s="272">
        <v>0</v>
      </c>
      <c r="W75" s="226"/>
      <c r="X75" s="226"/>
      <c r="Y75" s="227"/>
    </row>
    <row r="76" spans="1:25" ht="39.6" customHeight="1" x14ac:dyDescent="0.3">
      <c r="A76" s="79" t="s">
        <v>2135</v>
      </c>
      <c r="B76" s="295" t="s">
        <v>2370</v>
      </c>
      <c r="C76" s="296"/>
      <c r="D76" s="297"/>
      <c r="E76" s="9"/>
      <c r="F76" s="9"/>
      <c r="G76" s="9"/>
      <c r="H76" s="9"/>
      <c r="I76" s="9"/>
      <c r="J76" s="9"/>
      <c r="K76" s="9"/>
      <c r="L76" s="4"/>
      <c r="M76" s="4"/>
      <c r="N76" s="4"/>
      <c r="O76" s="10">
        <v>15033.33332</v>
      </c>
      <c r="P76" s="10">
        <v>0</v>
      </c>
      <c r="Q76" s="10">
        <v>0</v>
      </c>
      <c r="R76" s="10">
        <v>15033.33332</v>
      </c>
      <c r="S76" s="277"/>
      <c r="T76" s="277"/>
      <c r="U76" s="277">
        <f t="shared" si="46"/>
        <v>15033.33332</v>
      </c>
      <c r="V76" s="272">
        <v>0</v>
      </c>
      <c r="W76" s="226"/>
      <c r="X76" s="226"/>
      <c r="Y76" s="227"/>
    </row>
    <row r="77" spans="1:25" ht="67.150000000000006" customHeight="1" x14ac:dyDescent="0.3">
      <c r="A77" s="79"/>
      <c r="B77" s="301" t="s">
        <v>2372</v>
      </c>
      <c r="C77" s="302"/>
      <c r="D77" s="303"/>
      <c r="E77" s="9"/>
      <c r="F77" s="9"/>
      <c r="G77" s="9"/>
      <c r="H77" s="9"/>
      <c r="I77" s="9"/>
      <c r="J77" s="9"/>
      <c r="K77" s="9"/>
      <c r="L77" s="4"/>
      <c r="M77" s="4"/>
      <c r="N77" s="4"/>
      <c r="O77" s="10">
        <f>SUM(O72:O76)</f>
        <v>45988.843319999993</v>
      </c>
      <c r="P77" s="10">
        <f>SUM(P72:P76)</f>
        <v>0</v>
      </c>
      <c r="Q77" s="10">
        <f t="shared" ref="Q77" si="47">SUM(Q72:Q76)</f>
        <v>0</v>
      </c>
      <c r="R77" s="10">
        <f>SUM(R72:R76)</f>
        <v>45988.843319999993</v>
      </c>
      <c r="S77" s="277">
        <f>SUM(S72:S76)</f>
        <v>0</v>
      </c>
      <c r="T77" s="277">
        <f t="shared" ref="T77:V77" si="48">SUM(T72:T76)</f>
        <v>0</v>
      </c>
      <c r="U77" s="277">
        <f t="shared" si="48"/>
        <v>45988.843319999993</v>
      </c>
      <c r="V77" s="10">
        <f t="shared" si="48"/>
        <v>0</v>
      </c>
      <c r="W77" s="288"/>
      <c r="X77" s="289"/>
      <c r="Y77" s="290"/>
    </row>
    <row r="78" spans="1:25" ht="24.6" customHeight="1" x14ac:dyDescent="0.3">
      <c r="A78" s="79"/>
      <c r="B78" s="301" t="s">
        <v>210</v>
      </c>
      <c r="C78" s="302"/>
      <c r="D78" s="303"/>
      <c r="E78" s="9"/>
      <c r="F78" s="9"/>
      <c r="G78" s="9"/>
      <c r="H78" s="9"/>
      <c r="I78" s="9"/>
      <c r="J78" s="9"/>
      <c r="K78" s="9"/>
      <c r="L78" s="4"/>
      <c r="M78" s="4"/>
      <c r="N78" s="4"/>
      <c r="O78" s="10">
        <f>SUM(P78:R78)</f>
        <v>179853.65762000001</v>
      </c>
      <c r="P78" s="10">
        <f>SUM(P27+P57)</f>
        <v>26893.879659999999</v>
      </c>
      <c r="Q78" s="10">
        <f t="shared" ref="Q78:U78" si="49">SUM(Q27+Q57)</f>
        <v>22544.292870000001</v>
      </c>
      <c r="R78" s="10">
        <f t="shared" si="49"/>
        <v>130415.48509000002</v>
      </c>
      <c r="S78" s="10">
        <f t="shared" si="49"/>
        <v>27084.372879999999</v>
      </c>
      <c r="T78" s="10">
        <f t="shared" si="49"/>
        <v>23193.053661666669</v>
      </c>
      <c r="U78" s="10">
        <f t="shared" si="49"/>
        <v>129576.23107833334</v>
      </c>
      <c r="V78" s="272">
        <f t="shared" si="27"/>
        <v>0</v>
      </c>
      <c r="W78" s="220"/>
      <c r="X78" s="221"/>
      <c r="Y78" s="222"/>
    </row>
    <row r="79" spans="1:25" ht="24" customHeight="1" x14ac:dyDescent="0.3">
      <c r="A79" s="79"/>
      <c r="B79" s="301" t="s">
        <v>211</v>
      </c>
      <c r="C79" s="302"/>
      <c r="D79" s="303"/>
      <c r="E79" s="9"/>
      <c r="F79" s="9"/>
      <c r="G79" s="9"/>
      <c r="H79" s="9"/>
      <c r="I79" s="9"/>
      <c r="J79" s="9"/>
      <c r="K79" s="9"/>
      <c r="L79" s="4"/>
      <c r="M79" s="4"/>
      <c r="N79" s="4"/>
      <c r="O79" s="10">
        <f>SUM(P79:R79)</f>
        <v>776015.36849000002</v>
      </c>
      <c r="P79" s="10">
        <f>SUM(P38+P66+P69+P77)</f>
        <v>4411.9325099999996</v>
      </c>
      <c r="Q79" s="10">
        <f t="shared" ref="Q79" si="50">SUM(Q38+Q66+Q69+Q77)</f>
        <v>130903.13440000001</v>
      </c>
      <c r="R79" s="10">
        <f>SUM(R38+R66+R69+R77)</f>
        <v>640700.30157999997</v>
      </c>
      <c r="S79" s="10">
        <f t="shared" ref="S79:U79" si="51">SUM(S38+S66+S69+S77)</f>
        <v>5983.0686966666672</v>
      </c>
      <c r="T79" s="10">
        <f t="shared" si="51"/>
        <v>130939.19216833333</v>
      </c>
      <c r="U79" s="10">
        <f t="shared" si="51"/>
        <v>639093.10762499995</v>
      </c>
      <c r="V79" s="272">
        <f t="shared" si="27"/>
        <v>0</v>
      </c>
      <c r="W79" s="220"/>
      <c r="X79" s="221"/>
      <c r="Y79" s="222"/>
    </row>
    <row r="80" spans="1:25" ht="20.25" customHeight="1" x14ac:dyDescent="0.3">
      <c r="A80" s="3"/>
      <c r="B80" s="294" t="s">
        <v>19</v>
      </c>
      <c r="C80" s="294"/>
      <c r="D80" s="294"/>
      <c r="E80" s="8"/>
      <c r="F80" s="8"/>
      <c r="G80" s="8"/>
      <c r="H80" s="8"/>
      <c r="I80" s="8"/>
      <c r="J80" s="8"/>
      <c r="K80" s="8"/>
      <c r="L80" s="4"/>
      <c r="M80" s="4"/>
      <c r="N80" s="4"/>
      <c r="O80" s="84">
        <f>SUM(P80:R80)</f>
        <v>955869.02610999998</v>
      </c>
      <c r="P80" s="84">
        <f>SUM(P81+P89+P91)</f>
        <v>31305.812169999997</v>
      </c>
      <c r="Q80" s="84">
        <f t="shared" ref="Q80:R80" si="52">SUM(Q81+Q89+Q91)</f>
        <v>153447.42726999999</v>
      </c>
      <c r="R80" s="84">
        <f t="shared" si="52"/>
        <v>771115.78667000006</v>
      </c>
      <c r="S80" s="84">
        <f>SUM(S81+S89+S91)</f>
        <v>33067.441576666664</v>
      </c>
      <c r="T80" s="84">
        <f>SUM(T81+T89+T91)</f>
        <v>154132.24583000003</v>
      </c>
      <c r="U80" s="84">
        <f>SUM(U81+U89+U91)</f>
        <v>768669.3387033334</v>
      </c>
      <c r="V80" s="272">
        <f>P80+Q80+R80-S80-T80-U80</f>
        <v>0</v>
      </c>
      <c r="W80" s="220"/>
      <c r="X80" s="221"/>
      <c r="Y80" s="222"/>
    </row>
    <row r="81" spans="1:25" ht="19.5" customHeight="1" x14ac:dyDescent="0.3">
      <c r="A81" s="3"/>
      <c r="B81" s="294" t="s">
        <v>20</v>
      </c>
      <c r="C81" s="294"/>
      <c r="D81" s="294"/>
      <c r="E81" s="8"/>
      <c r="F81" s="8"/>
      <c r="G81" s="8"/>
      <c r="H81" s="8"/>
      <c r="I81" s="8"/>
      <c r="J81" s="8"/>
      <c r="K81" s="8"/>
      <c r="L81" s="4"/>
      <c r="M81" s="4"/>
      <c r="N81" s="4"/>
      <c r="O81" s="84">
        <f>SUM(P81:R81)</f>
        <v>597297.35910999996</v>
      </c>
      <c r="P81" s="84">
        <f>SUM(P82+P86+P83)</f>
        <v>31305.812169999997</v>
      </c>
      <c r="Q81" s="84">
        <f t="shared" ref="Q81" si="53">SUM(Q82+Q86+Q83)</f>
        <v>153447.42726999999</v>
      </c>
      <c r="R81" s="84">
        <f>SUM(R82+R86+R83)</f>
        <v>412544.11966999999</v>
      </c>
      <c r="S81" s="84">
        <f>SUM(S82+S86+S83)</f>
        <v>33067.441576666664</v>
      </c>
      <c r="T81" s="84">
        <f t="shared" ref="T81" si="54">SUM(T82+T86+T83)</f>
        <v>154132.24583000003</v>
      </c>
      <c r="U81" s="84">
        <f>SUM(U82+U86+U83)</f>
        <v>410097.67170333338</v>
      </c>
      <c r="V81" s="272">
        <f t="shared" si="27"/>
        <v>0</v>
      </c>
      <c r="W81" s="220"/>
      <c r="X81" s="221"/>
      <c r="Y81" s="222"/>
    </row>
    <row r="82" spans="1:25" ht="19.5" customHeight="1" x14ac:dyDescent="0.3">
      <c r="A82" s="3"/>
      <c r="B82" s="294" t="s">
        <v>2</v>
      </c>
      <c r="C82" s="294"/>
      <c r="D82" s="294"/>
      <c r="E82" s="8"/>
      <c r="F82" s="8"/>
      <c r="G82" s="8"/>
      <c r="H82" s="8"/>
      <c r="I82" s="8"/>
      <c r="J82" s="8"/>
      <c r="K82" s="8"/>
      <c r="L82" s="58"/>
      <c r="M82" s="58"/>
      <c r="N82" s="58"/>
      <c r="O82" s="84">
        <f t="shared" ref="O82" si="55">SUM(P82:R82)</f>
        <v>0</v>
      </c>
      <c r="P82" s="84">
        <v>0</v>
      </c>
      <c r="Q82" s="84">
        <v>0</v>
      </c>
      <c r="R82" s="84">
        <v>0</v>
      </c>
      <c r="S82" s="84"/>
      <c r="T82" s="84"/>
      <c r="U82" s="84"/>
      <c r="V82" s="272">
        <f t="shared" si="27"/>
        <v>0</v>
      </c>
      <c r="W82" s="220"/>
      <c r="X82" s="221"/>
      <c r="Y82" s="222"/>
    </row>
    <row r="83" spans="1:25" ht="19.5" customHeight="1" x14ac:dyDescent="0.3">
      <c r="A83" s="3"/>
      <c r="B83" s="294" t="s">
        <v>311</v>
      </c>
      <c r="C83" s="294"/>
      <c r="D83" s="294"/>
      <c r="E83" s="8"/>
      <c r="F83" s="8"/>
      <c r="G83" s="8"/>
      <c r="H83" s="8"/>
      <c r="I83" s="8"/>
      <c r="J83" s="8"/>
      <c r="K83" s="8"/>
      <c r="L83" s="58"/>
      <c r="M83" s="58"/>
      <c r="N83" s="58"/>
      <c r="O83" s="84">
        <f>SUM(P83:R83)</f>
        <v>274255.96609999996</v>
      </c>
      <c r="P83" s="84">
        <f>SUM(P84:P85)</f>
        <v>17898.497869999996</v>
      </c>
      <c r="Q83" s="84">
        <f t="shared" ref="Q83:R83" si="56">SUM(Q84:Q85)</f>
        <v>135543.06727</v>
      </c>
      <c r="R83" s="84">
        <f t="shared" si="56"/>
        <v>120814.40096</v>
      </c>
      <c r="S83" s="283">
        <f>SUM(S84:S85)</f>
        <v>18300.184590000001</v>
      </c>
      <c r="T83" s="283">
        <f t="shared" ref="T83" si="57">SUM(T84:T85)</f>
        <v>135281.06452000001</v>
      </c>
      <c r="U83" s="283">
        <f>SUM(U84:U85)</f>
        <v>120674.71699000002</v>
      </c>
      <c r="V83" s="272">
        <f t="shared" si="27"/>
        <v>0</v>
      </c>
      <c r="W83" s="220"/>
      <c r="X83" s="221"/>
      <c r="Y83" s="222"/>
    </row>
    <row r="84" spans="1:25" ht="19.5" customHeight="1" x14ac:dyDescent="0.3">
      <c r="A84" s="3"/>
      <c r="B84" s="305" t="s">
        <v>312</v>
      </c>
      <c r="C84" s="306"/>
      <c r="D84" s="307"/>
      <c r="E84" s="8"/>
      <c r="F84" s="8"/>
      <c r="G84" s="8"/>
      <c r="H84" s="8"/>
      <c r="I84" s="8"/>
      <c r="J84" s="8"/>
      <c r="K84" s="8"/>
      <c r="L84" s="58"/>
      <c r="M84" s="58"/>
      <c r="N84" s="58"/>
      <c r="O84" s="84">
        <f t="shared" ref="O84:O87" si="58">SUM(P84:R84)</f>
        <v>52426.728019999995</v>
      </c>
      <c r="P84" s="84">
        <f t="shared" ref="P84:U84" si="59">SUM(P57)</f>
        <v>13486.565359999997</v>
      </c>
      <c r="Q84" s="84">
        <f t="shared" si="59"/>
        <v>13145.180530000001</v>
      </c>
      <c r="R84" s="84">
        <f t="shared" si="59"/>
        <v>25794.98213</v>
      </c>
      <c r="S84" s="284">
        <f t="shared" si="59"/>
        <v>13796.87271</v>
      </c>
      <c r="T84" s="284">
        <f t="shared" si="59"/>
        <v>12974.557150000001</v>
      </c>
      <c r="U84" s="284">
        <f t="shared" si="59"/>
        <v>25655.298159999998</v>
      </c>
      <c r="V84" s="272">
        <f t="shared" si="27"/>
        <v>0</v>
      </c>
      <c r="W84" s="220"/>
      <c r="X84" s="221"/>
      <c r="Y84" s="222"/>
    </row>
    <row r="85" spans="1:25" ht="19.5" customHeight="1" x14ac:dyDescent="0.3">
      <c r="A85" s="3"/>
      <c r="B85" s="305" t="s">
        <v>313</v>
      </c>
      <c r="C85" s="306"/>
      <c r="D85" s="307"/>
      <c r="E85" s="8"/>
      <c r="F85" s="8"/>
      <c r="G85" s="8"/>
      <c r="H85" s="8"/>
      <c r="I85" s="8"/>
      <c r="J85" s="8"/>
      <c r="K85" s="8"/>
      <c r="L85" s="58"/>
      <c r="M85" s="58"/>
      <c r="N85" s="58"/>
      <c r="O85" s="84">
        <f t="shared" si="58"/>
        <v>221829.23807999998</v>
      </c>
      <c r="P85" s="84">
        <f>SUM(P66+P77)</f>
        <v>4411.9325099999996</v>
      </c>
      <c r="Q85" s="84">
        <f>SUM(Q66+Q77)</f>
        <v>122397.88674</v>
      </c>
      <c r="R85" s="84">
        <f>SUM(R66+R77)</f>
        <v>95019.418829999995</v>
      </c>
      <c r="S85" s="284">
        <f>SUM(S66)+S77</f>
        <v>4503.3118800000002</v>
      </c>
      <c r="T85" s="284">
        <f>SUM(T66)+T77</f>
        <v>122306.50737000001</v>
      </c>
      <c r="U85" s="284">
        <f>SUM(U66)+U77</f>
        <v>95019.41883000001</v>
      </c>
      <c r="V85" s="272">
        <f t="shared" si="27"/>
        <v>0</v>
      </c>
      <c r="W85" s="220"/>
      <c r="X85" s="221"/>
      <c r="Y85" s="222"/>
    </row>
    <row r="86" spans="1:25" ht="37.15" customHeight="1" x14ac:dyDescent="0.3">
      <c r="A86" s="3"/>
      <c r="B86" s="294" t="s">
        <v>314</v>
      </c>
      <c r="C86" s="294"/>
      <c r="D86" s="294"/>
      <c r="E86" s="8"/>
      <c r="F86" s="8"/>
      <c r="G86" s="8"/>
      <c r="H86" s="8"/>
      <c r="I86" s="8"/>
      <c r="J86" s="8"/>
      <c r="K86" s="8"/>
      <c r="L86" s="4"/>
      <c r="M86" s="4"/>
      <c r="N86" s="4"/>
      <c r="O86" s="84">
        <f>SUM(P86:R86)</f>
        <v>323041.39301</v>
      </c>
      <c r="P86" s="84">
        <f>SUM(P87:P88)</f>
        <v>13407.314300000002</v>
      </c>
      <c r="Q86" s="84">
        <f t="shared" ref="Q86:R86" si="60">SUM(Q87:Q88)</f>
        <v>17904.36</v>
      </c>
      <c r="R86" s="84">
        <f t="shared" si="60"/>
        <v>291729.71870999999</v>
      </c>
      <c r="S86" s="285">
        <f>SUM(S87:S88)</f>
        <v>14767.256986666665</v>
      </c>
      <c r="T86" s="285">
        <f t="shared" ref="T86:U86" si="61">SUM(T87:T88)</f>
        <v>18851.18131</v>
      </c>
      <c r="U86" s="285">
        <f t="shared" si="61"/>
        <v>289422.95471333334</v>
      </c>
      <c r="V86" s="272">
        <f t="shared" si="27"/>
        <v>0</v>
      </c>
      <c r="W86" s="220"/>
      <c r="X86" s="221"/>
      <c r="Y86" s="222"/>
    </row>
    <row r="87" spans="1:25" ht="19.149999999999999" customHeight="1" x14ac:dyDescent="0.3">
      <c r="A87" s="3"/>
      <c r="B87" s="305" t="s">
        <v>312</v>
      </c>
      <c r="C87" s="306"/>
      <c r="D87" s="307"/>
      <c r="E87" s="8"/>
      <c r="F87" s="8"/>
      <c r="G87" s="8"/>
      <c r="H87" s="8"/>
      <c r="I87" s="8"/>
      <c r="J87" s="8"/>
      <c r="K87" s="8"/>
      <c r="L87" s="4"/>
      <c r="M87" s="4"/>
      <c r="N87" s="4"/>
      <c r="O87" s="84">
        <f t="shared" si="58"/>
        <v>127426.92960000002</v>
      </c>
      <c r="P87" s="84">
        <f t="shared" ref="P87:U87" si="62">SUM(P27)</f>
        <v>13407.314300000002</v>
      </c>
      <c r="Q87" s="84">
        <f t="shared" si="62"/>
        <v>9399.1123399999997</v>
      </c>
      <c r="R87" s="84">
        <f t="shared" si="62"/>
        <v>104620.50296000001</v>
      </c>
      <c r="S87" s="284">
        <f t="shared" si="62"/>
        <v>13287.500169999999</v>
      </c>
      <c r="T87" s="284">
        <f t="shared" si="62"/>
        <v>10218.496511666668</v>
      </c>
      <c r="U87" s="284">
        <f t="shared" si="62"/>
        <v>103920.93291833333</v>
      </c>
      <c r="V87" s="272">
        <f t="shared" si="27"/>
        <v>0</v>
      </c>
      <c r="W87" s="220"/>
      <c r="X87" s="221"/>
      <c r="Y87" s="222"/>
    </row>
    <row r="88" spans="1:25" ht="21" customHeight="1" x14ac:dyDescent="0.3">
      <c r="A88" s="3"/>
      <c r="B88" s="305" t="s">
        <v>313</v>
      </c>
      <c r="C88" s="306"/>
      <c r="D88" s="307"/>
      <c r="E88" s="8"/>
      <c r="F88" s="8"/>
      <c r="G88" s="8"/>
      <c r="H88" s="8"/>
      <c r="I88" s="8"/>
      <c r="J88" s="8"/>
      <c r="K88" s="8"/>
      <c r="L88" s="4"/>
      <c r="M88" s="4"/>
      <c r="N88" s="4"/>
      <c r="O88" s="84">
        <f>SUM(P88:R88)</f>
        <v>195614.46340999997</v>
      </c>
      <c r="P88" s="84">
        <f t="shared" ref="P88:U88" si="63">SUM(P38)</f>
        <v>0</v>
      </c>
      <c r="Q88" s="84">
        <f t="shared" si="63"/>
        <v>8505.2476600000009</v>
      </c>
      <c r="R88" s="84">
        <f t="shared" si="63"/>
        <v>187109.21574999997</v>
      </c>
      <c r="S88" s="284">
        <f t="shared" si="63"/>
        <v>1479.7568166666667</v>
      </c>
      <c r="T88" s="284">
        <f t="shared" si="63"/>
        <v>8632.6847983333337</v>
      </c>
      <c r="U88" s="284">
        <f t="shared" si="63"/>
        <v>185502.02179500001</v>
      </c>
      <c r="V88" s="272">
        <f t="shared" si="27"/>
        <v>0</v>
      </c>
      <c r="W88" s="220"/>
      <c r="X88" s="221"/>
      <c r="Y88" s="222"/>
    </row>
    <row r="89" spans="1:25" ht="20.25" customHeight="1" x14ac:dyDescent="0.3">
      <c r="A89" s="3"/>
      <c r="B89" s="294" t="s">
        <v>21</v>
      </c>
      <c r="C89" s="294"/>
      <c r="D89" s="294"/>
      <c r="E89" s="8"/>
      <c r="F89" s="8"/>
      <c r="G89" s="8"/>
      <c r="H89" s="8"/>
      <c r="I89" s="8"/>
      <c r="J89" s="8"/>
      <c r="K89" s="8"/>
      <c r="L89" s="58"/>
      <c r="M89" s="58"/>
      <c r="N89" s="58"/>
      <c r="O89" s="84">
        <f t="shared" ref="O89:O95" si="64">SUM(P89:R89)</f>
        <v>0</v>
      </c>
      <c r="P89" s="84">
        <v>0</v>
      </c>
      <c r="Q89" s="84">
        <v>0</v>
      </c>
      <c r="R89" s="84">
        <v>0</v>
      </c>
      <c r="S89" s="84">
        <v>0</v>
      </c>
      <c r="T89" s="84">
        <v>0</v>
      </c>
      <c r="U89" s="84">
        <v>0</v>
      </c>
      <c r="V89" s="272">
        <f t="shared" si="27"/>
        <v>0</v>
      </c>
      <c r="W89" s="220"/>
      <c r="X89" s="221"/>
      <c r="Y89" s="222"/>
    </row>
    <row r="90" spans="1:25" ht="22.15" customHeight="1" x14ac:dyDescent="0.3">
      <c r="A90" s="3"/>
      <c r="B90" s="294" t="s">
        <v>3</v>
      </c>
      <c r="C90" s="294"/>
      <c r="D90" s="294"/>
      <c r="E90" s="8"/>
      <c r="F90" s="8"/>
      <c r="G90" s="8"/>
      <c r="H90" s="8"/>
      <c r="I90" s="8"/>
      <c r="J90" s="8"/>
      <c r="K90" s="8"/>
      <c r="L90" s="58"/>
      <c r="M90" s="58"/>
      <c r="N90" s="58"/>
      <c r="O90" s="84">
        <f t="shared" si="64"/>
        <v>0</v>
      </c>
      <c r="P90" s="84">
        <v>0</v>
      </c>
      <c r="Q90" s="84">
        <v>0</v>
      </c>
      <c r="R90" s="84">
        <v>0</v>
      </c>
      <c r="S90" s="84">
        <v>0</v>
      </c>
      <c r="T90" s="84">
        <v>0</v>
      </c>
      <c r="U90" s="84">
        <v>0</v>
      </c>
      <c r="V90" s="272">
        <f t="shared" si="27"/>
        <v>0</v>
      </c>
      <c r="W90" s="220"/>
      <c r="X90" s="221"/>
      <c r="Y90" s="222"/>
    </row>
    <row r="91" spans="1:25" ht="19.5" customHeight="1" x14ac:dyDescent="0.3">
      <c r="A91" s="3"/>
      <c r="B91" s="294" t="s">
        <v>18</v>
      </c>
      <c r="C91" s="294"/>
      <c r="D91" s="294"/>
      <c r="E91" s="8"/>
      <c r="F91" s="8"/>
      <c r="G91" s="8"/>
      <c r="H91" s="8"/>
      <c r="I91" s="8"/>
      <c r="J91" s="8"/>
      <c r="K91" s="8"/>
      <c r="L91" s="58"/>
      <c r="M91" s="58"/>
      <c r="N91" s="58"/>
      <c r="O91" s="84">
        <f>SUM(P91:R91)</f>
        <v>358571.66700000002</v>
      </c>
      <c r="P91" s="84">
        <f>SUM(P92:P94)</f>
        <v>0</v>
      </c>
      <c r="Q91" s="84">
        <f t="shared" ref="Q91" si="65">SUM(Q92:Q94)</f>
        <v>0</v>
      </c>
      <c r="R91" s="84">
        <f>SUM(R92:R94)</f>
        <v>358571.66700000002</v>
      </c>
      <c r="S91" s="84">
        <f>SUM(S92:S94)</f>
        <v>0</v>
      </c>
      <c r="T91" s="84">
        <f t="shared" ref="T91:U91" si="66">SUM(T92:T94)</f>
        <v>0</v>
      </c>
      <c r="U91" s="84">
        <f t="shared" si="66"/>
        <v>358571.66700000002</v>
      </c>
      <c r="V91" s="272">
        <f t="shared" si="27"/>
        <v>0</v>
      </c>
      <c r="W91" s="220"/>
      <c r="X91" s="221"/>
      <c r="Y91" s="222"/>
    </row>
    <row r="92" spans="1:25" ht="20.25" customHeight="1" x14ac:dyDescent="0.3">
      <c r="A92" s="3"/>
      <c r="B92" s="294" t="s">
        <v>4</v>
      </c>
      <c r="C92" s="294"/>
      <c r="D92" s="294"/>
      <c r="E92" s="8"/>
      <c r="F92" s="8"/>
      <c r="G92" s="8"/>
      <c r="H92" s="8"/>
      <c r="I92" s="8"/>
      <c r="J92" s="8"/>
      <c r="K92" s="8"/>
      <c r="L92" s="58"/>
      <c r="M92" s="58"/>
      <c r="N92" s="58"/>
      <c r="O92" s="84">
        <f t="shared" si="64"/>
        <v>0</v>
      </c>
      <c r="P92" s="84">
        <v>0</v>
      </c>
      <c r="Q92" s="84">
        <v>0</v>
      </c>
      <c r="R92" s="84">
        <v>0</v>
      </c>
      <c r="S92" s="84">
        <v>0</v>
      </c>
      <c r="T92" s="84">
        <v>0</v>
      </c>
      <c r="U92" s="84">
        <v>0</v>
      </c>
      <c r="V92" s="272">
        <f t="shared" si="27"/>
        <v>0</v>
      </c>
      <c r="W92" s="220"/>
      <c r="X92" s="221"/>
      <c r="Y92" s="222"/>
    </row>
    <row r="93" spans="1:25" ht="19.5" customHeight="1" x14ac:dyDescent="0.3">
      <c r="A93" s="3"/>
      <c r="B93" s="294" t="s">
        <v>5</v>
      </c>
      <c r="C93" s="294"/>
      <c r="D93" s="294"/>
      <c r="E93" s="8"/>
      <c r="F93" s="8"/>
      <c r="G93" s="8"/>
      <c r="H93" s="8"/>
      <c r="I93" s="8"/>
      <c r="J93" s="8"/>
      <c r="K93" s="8"/>
      <c r="L93" s="58"/>
      <c r="M93" s="58"/>
      <c r="N93" s="58"/>
      <c r="O93" s="84">
        <f t="shared" si="64"/>
        <v>358571.66700000002</v>
      </c>
      <c r="P93" s="84">
        <f>P69</f>
        <v>0</v>
      </c>
      <c r="Q93" s="84">
        <f>Q69</f>
        <v>0</v>
      </c>
      <c r="R93" s="84">
        <f>R69</f>
        <v>358571.66700000002</v>
      </c>
      <c r="S93" s="84">
        <f>SUM(S69)</f>
        <v>0</v>
      </c>
      <c r="T93" s="84">
        <f>SUM(T69)</f>
        <v>0</v>
      </c>
      <c r="U93" s="84">
        <f>SUM(U69)</f>
        <v>358571.66700000002</v>
      </c>
      <c r="V93" s="272">
        <f t="shared" si="27"/>
        <v>0</v>
      </c>
      <c r="W93" s="220"/>
      <c r="X93" s="221"/>
      <c r="Y93" s="222"/>
    </row>
    <row r="94" spans="1:25" ht="20.25" customHeight="1" x14ac:dyDescent="0.3">
      <c r="A94" s="3"/>
      <c r="B94" s="294" t="s">
        <v>6</v>
      </c>
      <c r="C94" s="294"/>
      <c r="D94" s="294"/>
      <c r="E94" s="8"/>
      <c r="F94" s="8"/>
      <c r="G94" s="8"/>
      <c r="H94" s="8"/>
      <c r="I94" s="8"/>
      <c r="J94" s="8"/>
      <c r="K94" s="8"/>
      <c r="L94" s="58"/>
      <c r="M94" s="58"/>
      <c r="N94" s="58"/>
      <c r="O94" s="84">
        <f t="shared" si="64"/>
        <v>0</v>
      </c>
      <c r="P94" s="85">
        <v>0</v>
      </c>
      <c r="Q94" s="85">
        <v>0</v>
      </c>
      <c r="R94" s="85">
        <v>0</v>
      </c>
      <c r="S94" s="85">
        <v>0</v>
      </c>
      <c r="T94" s="85">
        <v>0</v>
      </c>
      <c r="U94" s="85">
        <v>0</v>
      </c>
      <c r="V94" s="272">
        <f t="shared" si="27"/>
        <v>0</v>
      </c>
      <c r="W94" s="220"/>
      <c r="X94" s="221"/>
      <c r="Y94" s="222"/>
    </row>
    <row r="95" spans="1:25" ht="19.5" customHeight="1" x14ac:dyDescent="0.3">
      <c r="A95" s="3"/>
      <c r="B95" s="304" t="s">
        <v>7</v>
      </c>
      <c r="C95" s="304"/>
      <c r="D95" s="304"/>
      <c r="E95" s="9"/>
      <c r="F95" s="9"/>
      <c r="G95" s="9"/>
      <c r="H95" s="9"/>
      <c r="I95" s="9"/>
      <c r="J95" s="9"/>
      <c r="K95" s="9"/>
      <c r="L95" s="58"/>
      <c r="M95" s="58"/>
      <c r="N95" s="58"/>
      <c r="O95" s="84">
        <f t="shared" si="64"/>
        <v>0</v>
      </c>
      <c r="P95" s="10">
        <v>0</v>
      </c>
      <c r="Q95" s="10">
        <v>0</v>
      </c>
      <c r="R95" s="128">
        <v>0</v>
      </c>
      <c r="S95" s="10">
        <v>0</v>
      </c>
      <c r="T95" s="10">
        <v>0</v>
      </c>
      <c r="U95" s="10">
        <v>0</v>
      </c>
      <c r="V95" s="287">
        <f t="shared" si="27"/>
        <v>0</v>
      </c>
      <c r="W95" s="223"/>
      <c r="X95" s="224"/>
      <c r="Y95" s="225"/>
    </row>
    <row r="96" spans="1:25" ht="25.15" customHeight="1" x14ac:dyDescent="0.3">
      <c r="A96" s="59"/>
      <c r="B96" s="59"/>
      <c r="C96" s="59"/>
      <c r="D96" s="59"/>
      <c r="E96" s="63"/>
      <c r="F96" s="157"/>
      <c r="G96" s="157"/>
      <c r="H96" s="157"/>
      <c r="I96" s="157"/>
      <c r="J96" s="157"/>
      <c r="K96" s="157"/>
      <c r="L96" s="60"/>
      <c r="M96" s="60"/>
      <c r="N96" s="168"/>
      <c r="O96" s="169"/>
      <c r="P96" s="160"/>
      <c r="Q96" s="60"/>
      <c r="R96" s="60"/>
      <c r="S96" s="60"/>
      <c r="T96" s="60"/>
      <c r="U96" s="60"/>
      <c r="V96" s="60"/>
    </row>
    <row r="97" spans="1:22" ht="1.1499999999999999" customHeight="1" x14ac:dyDescent="0.3">
      <c r="A97" s="59"/>
      <c r="B97" s="59"/>
      <c r="C97" s="59"/>
      <c r="D97" s="59"/>
      <c r="E97" s="159"/>
      <c r="F97" s="159"/>
      <c r="G97" s="159"/>
      <c r="H97" s="159"/>
      <c r="I97" s="159"/>
      <c r="J97" s="159"/>
      <c r="K97" s="159"/>
      <c r="L97" s="60"/>
      <c r="M97" s="60"/>
      <c r="N97" s="168"/>
      <c r="O97" s="169"/>
      <c r="P97" s="160"/>
      <c r="Q97" s="60"/>
      <c r="R97" s="60"/>
      <c r="S97" s="60"/>
      <c r="T97" s="60"/>
      <c r="U97" s="60"/>
      <c r="V97" s="60"/>
    </row>
  </sheetData>
  <mergeCells count="112">
    <mergeCell ref="B80:D80"/>
    <mergeCell ref="B74:D74"/>
    <mergeCell ref="B75:D75"/>
    <mergeCell ref="B77:D77"/>
    <mergeCell ref="A7:A9"/>
    <mergeCell ref="B7:D9"/>
    <mergeCell ref="B27:D27"/>
    <mergeCell ref="B14:D14"/>
    <mergeCell ref="B15:D15"/>
    <mergeCell ref="B16:D16"/>
    <mergeCell ref="B13:D13"/>
    <mergeCell ref="B12:D12"/>
    <mergeCell ref="B17:D17"/>
    <mergeCell ref="B18:D18"/>
    <mergeCell ref="B20:D20"/>
    <mergeCell ref="B21:D21"/>
    <mergeCell ref="B10:Y10"/>
    <mergeCell ref="B11:Y11"/>
    <mergeCell ref="B23:D23"/>
    <mergeCell ref="R8:R9"/>
    <mergeCell ref="W27:Y27"/>
    <mergeCell ref="Y8:Y9"/>
    <mergeCell ref="W8:W9"/>
    <mergeCell ref="B19:D19"/>
    <mergeCell ref="E7:E9"/>
    <mergeCell ref="W7:Y7"/>
    <mergeCell ref="X8:X9"/>
    <mergeCell ref="L7:N7"/>
    <mergeCell ref="O7:O9"/>
    <mergeCell ref="P7:R7"/>
    <mergeCell ref="F7:K7"/>
    <mergeCell ref="F8:H8"/>
    <mergeCell ref="I8:K8"/>
    <mergeCell ref="S7:U7"/>
    <mergeCell ref="S8:S9"/>
    <mergeCell ref="T8:T9"/>
    <mergeCell ref="U8:U9"/>
    <mergeCell ref="L8:L9"/>
    <mergeCell ref="M8:M9"/>
    <mergeCell ref="N8:N9"/>
    <mergeCell ref="P8:P9"/>
    <mergeCell ref="Q8:Q9"/>
    <mergeCell ref="B79:D79"/>
    <mergeCell ref="B59:D59"/>
    <mergeCell ref="B60:D60"/>
    <mergeCell ref="B49:D49"/>
    <mergeCell ref="B39:Y39"/>
    <mergeCell ref="B55:D55"/>
    <mergeCell ref="B56:D56"/>
    <mergeCell ref="B45:Y45"/>
    <mergeCell ref="B54:D54"/>
    <mergeCell ref="B48:D48"/>
    <mergeCell ref="B78:D78"/>
    <mergeCell ref="B72:D72"/>
    <mergeCell ref="B73:D73"/>
    <mergeCell ref="B70:Y70"/>
    <mergeCell ref="W38:Y38"/>
    <mergeCell ref="B58:Y58"/>
    <mergeCell ref="W57:Y57"/>
    <mergeCell ref="B57:D57"/>
    <mergeCell ref="B63:Y63"/>
    <mergeCell ref="B34:D34"/>
    <mergeCell ref="B22:Y22"/>
    <mergeCell ref="B24:D24"/>
    <mergeCell ref="B25:D25"/>
    <mergeCell ref="B26:D26"/>
    <mergeCell ref="B36:Y36"/>
    <mergeCell ref="B33:D33"/>
    <mergeCell ref="B38:D38"/>
    <mergeCell ref="B42:D42"/>
    <mergeCell ref="B43:D43"/>
    <mergeCell ref="B44:D44"/>
    <mergeCell ref="B28:Y28"/>
    <mergeCell ref="B31:D31"/>
    <mergeCell ref="B30:D30"/>
    <mergeCell ref="B29:D29"/>
    <mergeCell ref="B32:D32"/>
    <mergeCell ref="B95:D95"/>
    <mergeCell ref="B84:D84"/>
    <mergeCell ref="B85:D85"/>
    <mergeCell ref="B87:D87"/>
    <mergeCell ref="B88:D88"/>
    <mergeCell ref="B90:D90"/>
    <mergeCell ref="B91:D91"/>
    <mergeCell ref="B92:D92"/>
    <mergeCell ref="B93:D93"/>
    <mergeCell ref="B94:D94"/>
    <mergeCell ref="B89:D89"/>
    <mergeCell ref="B83:D83"/>
    <mergeCell ref="B86:D86"/>
    <mergeCell ref="B41:D41"/>
    <mergeCell ref="B71:Y71"/>
    <mergeCell ref="B76:D76"/>
    <mergeCell ref="B35:D35"/>
    <mergeCell ref="B66:D66"/>
    <mergeCell ref="B67:D67"/>
    <mergeCell ref="B69:D69"/>
    <mergeCell ref="B65:D65"/>
    <mergeCell ref="B61:D61"/>
    <mergeCell ref="B68:D68"/>
    <mergeCell ref="B50:D50"/>
    <mergeCell ref="B51:D51"/>
    <mergeCell ref="B52:D52"/>
    <mergeCell ref="B62:D62"/>
    <mergeCell ref="B64:D64"/>
    <mergeCell ref="B53:D53"/>
    <mergeCell ref="B37:D37"/>
    <mergeCell ref="B46:D46"/>
    <mergeCell ref="B47:D47"/>
    <mergeCell ref="B40:Y40"/>
    <mergeCell ref="B81:D81"/>
    <mergeCell ref="B82:D82"/>
  </mergeCells>
  <phoneticPr fontId="15" type="noConversion"/>
  <pageMargins left="0.78740157480314965" right="0" top="0.78740157480314965" bottom="0" header="0.31496062992125984" footer="0.31496062992125984"/>
  <pageSetup paperSize="9" scale="49" fitToHeight="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0" tint="-0.14999847407452621"/>
  </sheetPr>
  <dimension ref="A1:S856"/>
  <sheetViews>
    <sheetView topLeftCell="A445" zoomScale="70" zoomScaleNormal="70" workbookViewId="0">
      <selection activeCell="F492" sqref="F492"/>
    </sheetView>
  </sheetViews>
  <sheetFormatPr defaultRowHeight="15.75" x14ac:dyDescent="0.25"/>
  <cols>
    <col min="1" max="1" width="4.85546875" style="135" customWidth="1"/>
    <col min="2" max="2" width="29" style="136" customWidth="1"/>
    <col min="3" max="3" width="17.28515625" style="135" customWidth="1"/>
    <col min="4" max="4" width="20.7109375" style="135" customWidth="1"/>
    <col min="5" max="5" width="8.140625" style="204" customWidth="1"/>
    <col min="6" max="6" width="7.7109375" style="204" customWidth="1"/>
    <col min="7" max="7" width="20.5703125" style="233" customWidth="1"/>
    <col min="8" max="8" width="21.42578125" style="233" customWidth="1"/>
    <col min="9" max="9" width="7.28515625" style="137" customWidth="1"/>
    <col min="10" max="10" width="6.28515625" style="137" customWidth="1"/>
    <col min="11" max="11" width="5.7109375" style="137" customWidth="1"/>
    <col min="12" max="12" width="6.7109375" style="137" customWidth="1"/>
    <col min="13" max="13" width="6.28515625" style="137" customWidth="1"/>
    <col min="14" max="14" width="6.28515625" style="258" customWidth="1"/>
    <col min="15" max="15" width="6" style="233" customWidth="1"/>
    <col min="16" max="16" width="5.85546875" style="233" customWidth="1"/>
    <col min="17" max="18" width="8.85546875" style="137" hidden="1" customWidth="1"/>
    <col min="19" max="212" width="8.85546875" style="137"/>
    <col min="213" max="213" width="3.42578125" style="137" customWidth="1"/>
    <col min="214" max="214" width="35.7109375" style="137" customWidth="1"/>
    <col min="215" max="215" width="17.140625" style="137" customWidth="1"/>
    <col min="216" max="216" width="15.42578125" style="137" customWidth="1"/>
    <col min="217" max="217" width="8.28515625" style="137" customWidth="1"/>
    <col min="218" max="218" width="8.5703125" style="137" customWidth="1"/>
    <col min="219" max="219" width="18" style="137" customWidth="1"/>
    <col min="220" max="220" width="19.85546875" style="137" customWidth="1"/>
    <col min="221" max="221" width="5.42578125" style="137" customWidth="1"/>
    <col min="222" max="222" width="5.28515625" style="137" customWidth="1"/>
    <col min="223" max="223" width="4.7109375" style="137" customWidth="1"/>
    <col min="224" max="224" width="5.28515625" style="137" customWidth="1"/>
    <col min="225" max="468" width="8.85546875" style="137"/>
    <col min="469" max="469" width="3.42578125" style="137" customWidth="1"/>
    <col min="470" max="470" width="35.7109375" style="137" customWidth="1"/>
    <col min="471" max="471" width="17.140625" style="137" customWidth="1"/>
    <col min="472" max="472" width="15.42578125" style="137" customWidth="1"/>
    <col min="473" max="473" width="8.28515625" style="137" customWidth="1"/>
    <col min="474" max="474" width="8.5703125" style="137" customWidth="1"/>
    <col min="475" max="475" width="18" style="137" customWidth="1"/>
    <col min="476" max="476" width="19.85546875" style="137" customWidth="1"/>
    <col min="477" max="477" width="5.42578125" style="137" customWidth="1"/>
    <col min="478" max="478" width="5.28515625" style="137" customWidth="1"/>
    <col min="479" max="479" width="4.7109375" style="137" customWidth="1"/>
    <col min="480" max="480" width="5.28515625" style="137" customWidth="1"/>
    <col min="481" max="724" width="8.85546875" style="137"/>
    <col min="725" max="725" width="3.42578125" style="137" customWidth="1"/>
    <col min="726" max="726" width="35.7109375" style="137" customWidth="1"/>
    <col min="727" max="727" width="17.140625" style="137" customWidth="1"/>
    <col min="728" max="728" width="15.42578125" style="137" customWidth="1"/>
    <col min="729" max="729" width="8.28515625" style="137" customWidth="1"/>
    <col min="730" max="730" width="8.5703125" style="137" customWidth="1"/>
    <col min="731" max="731" width="18" style="137" customWidth="1"/>
    <col min="732" max="732" width="19.85546875" style="137" customWidth="1"/>
    <col min="733" max="733" width="5.42578125" style="137" customWidth="1"/>
    <col min="734" max="734" width="5.28515625" style="137" customWidth="1"/>
    <col min="735" max="735" width="4.7109375" style="137" customWidth="1"/>
    <col min="736" max="736" width="5.28515625" style="137" customWidth="1"/>
    <col min="737" max="980" width="8.85546875" style="137"/>
    <col min="981" max="981" width="3.42578125" style="137" customWidth="1"/>
    <col min="982" max="982" width="35.7109375" style="137" customWidth="1"/>
    <col min="983" max="983" width="17.140625" style="137" customWidth="1"/>
    <col min="984" max="984" width="15.42578125" style="137" customWidth="1"/>
    <col min="985" max="985" width="8.28515625" style="137" customWidth="1"/>
    <col min="986" max="986" width="8.5703125" style="137" customWidth="1"/>
    <col min="987" max="987" width="18" style="137" customWidth="1"/>
    <col min="988" max="988" width="19.85546875" style="137" customWidth="1"/>
    <col min="989" max="989" width="5.42578125" style="137" customWidth="1"/>
    <col min="990" max="990" width="5.28515625" style="137" customWidth="1"/>
    <col min="991" max="991" width="4.7109375" style="137" customWidth="1"/>
    <col min="992" max="992" width="5.28515625" style="137" customWidth="1"/>
    <col min="993" max="1236" width="8.85546875" style="137"/>
    <col min="1237" max="1237" width="3.42578125" style="137" customWidth="1"/>
    <col min="1238" max="1238" width="35.7109375" style="137" customWidth="1"/>
    <col min="1239" max="1239" width="17.140625" style="137" customWidth="1"/>
    <col min="1240" max="1240" width="15.42578125" style="137" customWidth="1"/>
    <col min="1241" max="1241" width="8.28515625" style="137" customWidth="1"/>
    <col min="1242" max="1242" width="8.5703125" style="137" customWidth="1"/>
    <col min="1243" max="1243" width="18" style="137" customWidth="1"/>
    <col min="1244" max="1244" width="19.85546875" style="137" customWidth="1"/>
    <col min="1245" max="1245" width="5.42578125" style="137" customWidth="1"/>
    <col min="1246" max="1246" width="5.28515625" style="137" customWidth="1"/>
    <col min="1247" max="1247" width="4.7109375" style="137" customWidth="1"/>
    <col min="1248" max="1248" width="5.28515625" style="137" customWidth="1"/>
    <col min="1249" max="1492" width="8.85546875" style="137"/>
    <col min="1493" max="1493" width="3.42578125" style="137" customWidth="1"/>
    <col min="1494" max="1494" width="35.7109375" style="137" customWidth="1"/>
    <col min="1495" max="1495" width="17.140625" style="137" customWidth="1"/>
    <col min="1496" max="1496" width="15.42578125" style="137" customWidth="1"/>
    <col min="1497" max="1497" width="8.28515625" style="137" customWidth="1"/>
    <col min="1498" max="1498" width="8.5703125" style="137" customWidth="1"/>
    <col min="1499" max="1499" width="18" style="137" customWidth="1"/>
    <col min="1500" max="1500" width="19.85546875" style="137" customWidth="1"/>
    <col min="1501" max="1501" width="5.42578125" style="137" customWidth="1"/>
    <col min="1502" max="1502" width="5.28515625" style="137" customWidth="1"/>
    <col min="1503" max="1503" width="4.7109375" style="137" customWidth="1"/>
    <col min="1504" max="1504" width="5.28515625" style="137" customWidth="1"/>
    <col min="1505" max="1748" width="8.85546875" style="137"/>
    <col min="1749" max="1749" width="3.42578125" style="137" customWidth="1"/>
    <col min="1750" max="1750" width="35.7109375" style="137" customWidth="1"/>
    <col min="1751" max="1751" width="17.140625" style="137" customWidth="1"/>
    <col min="1752" max="1752" width="15.42578125" style="137" customWidth="1"/>
    <col min="1753" max="1753" width="8.28515625" style="137" customWidth="1"/>
    <col min="1754" max="1754" width="8.5703125" style="137" customWidth="1"/>
    <col min="1755" max="1755" width="18" style="137" customWidth="1"/>
    <col min="1756" max="1756" width="19.85546875" style="137" customWidth="1"/>
    <col min="1757" max="1757" width="5.42578125" style="137" customWidth="1"/>
    <col min="1758" max="1758" width="5.28515625" style="137" customWidth="1"/>
    <col min="1759" max="1759" width="4.7109375" style="137" customWidth="1"/>
    <col min="1760" max="1760" width="5.28515625" style="137" customWidth="1"/>
    <col min="1761" max="2004" width="8.85546875" style="137"/>
    <col min="2005" max="2005" width="3.42578125" style="137" customWidth="1"/>
    <col min="2006" max="2006" width="35.7109375" style="137" customWidth="1"/>
    <col min="2007" max="2007" width="17.140625" style="137" customWidth="1"/>
    <col min="2008" max="2008" width="15.42578125" style="137" customWidth="1"/>
    <col min="2009" max="2009" width="8.28515625" style="137" customWidth="1"/>
    <col min="2010" max="2010" width="8.5703125" style="137" customWidth="1"/>
    <col min="2011" max="2011" width="18" style="137" customWidth="1"/>
    <col min="2012" max="2012" width="19.85546875" style="137" customWidth="1"/>
    <col min="2013" max="2013" width="5.42578125" style="137" customWidth="1"/>
    <col min="2014" max="2014" width="5.28515625" style="137" customWidth="1"/>
    <col min="2015" max="2015" width="4.7109375" style="137" customWidth="1"/>
    <col min="2016" max="2016" width="5.28515625" style="137" customWidth="1"/>
    <col min="2017" max="2260" width="8.85546875" style="137"/>
    <col min="2261" max="2261" width="3.42578125" style="137" customWidth="1"/>
    <col min="2262" max="2262" width="35.7109375" style="137" customWidth="1"/>
    <col min="2263" max="2263" width="17.140625" style="137" customWidth="1"/>
    <col min="2264" max="2264" width="15.42578125" style="137" customWidth="1"/>
    <col min="2265" max="2265" width="8.28515625" style="137" customWidth="1"/>
    <col min="2266" max="2266" width="8.5703125" style="137" customWidth="1"/>
    <col min="2267" max="2267" width="18" style="137" customWidth="1"/>
    <col min="2268" max="2268" width="19.85546875" style="137" customWidth="1"/>
    <col min="2269" max="2269" width="5.42578125" style="137" customWidth="1"/>
    <col min="2270" max="2270" width="5.28515625" style="137" customWidth="1"/>
    <col min="2271" max="2271" width="4.7109375" style="137" customWidth="1"/>
    <col min="2272" max="2272" width="5.28515625" style="137" customWidth="1"/>
    <col min="2273" max="2516" width="8.85546875" style="137"/>
    <col min="2517" max="2517" width="3.42578125" style="137" customWidth="1"/>
    <col min="2518" max="2518" width="35.7109375" style="137" customWidth="1"/>
    <col min="2519" max="2519" width="17.140625" style="137" customWidth="1"/>
    <col min="2520" max="2520" width="15.42578125" style="137" customWidth="1"/>
    <col min="2521" max="2521" width="8.28515625" style="137" customWidth="1"/>
    <col min="2522" max="2522" width="8.5703125" style="137" customWidth="1"/>
    <col min="2523" max="2523" width="18" style="137" customWidth="1"/>
    <col min="2524" max="2524" width="19.85546875" style="137" customWidth="1"/>
    <col min="2525" max="2525" width="5.42578125" style="137" customWidth="1"/>
    <col min="2526" max="2526" width="5.28515625" style="137" customWidth="1"/>
    <col min="2527" max="2527" width="4.7109375" style="137" customWidth="1"/>
    <col min="2528" max="2528" width="5.28515625" style="137" customWidth="1"/>
    <col min="2529" max="2772" width="8.85546875" style="137"/>
    <col min="2773" max="2773" width="3.42578125" style="137" customWidth="1"/>
    <col min="2774" max="2774" width="35.7109375" style="137" customWidth="1"/>
    <col min="2775" max="2775" width="17.140625" style="137" customWidth="1"/>
    <col min="2776" max="2776" width="15.42578125" style="137" customWidth="1"/>
    <col min="2777" max="2777" width="8.28515625" style="137" customWidth="1"/>
    <col min="2778" max="2778" width="8.5703125" style="137" customWidth="1"/>
    <col min="2779" max="2779" width="18" style="137" customWidth="1"/>
    <col min="2780" max="2780" width="19.85546875" style="137" customWidth="1"/>
    <col min="2781" max="2781" width="5.42578125" style="137" customWidth="1"/>
    <col min="2782" max="2782" width="5.28515625" style="137" customWidth="1"/>
    <col min="2783" max="2783" width="4.7109375" style="137" customWidth="1"/>
    <col min="2784" max="2784" width="5.28515625" style="137" customWidth="1"/>
    <col min="2785" max="3028" width="8.85546875" style="137"/>
    <col min="3029" max="3029" width="3.42578125" style="137" customWidth="1"/>
    <col min="3030" max="3030" width="35.7109375" style="137" customWidth="1"/>
    <col min="3031" max="3031" width="17.140625" style="137" customWidth="1"/>
    <col min="3032" max="3032" width="15.42578125" style="137" customWidth="1"/>
    <col min="3033" max="3033" width="8.28515625" style="137" customWidth="1"/>
    <col min="3034" max="3034" width="8.5703125" style="137" customWidth="1"/>
    <col min="3035" max="3035" width="18" style="137" customWidth="1"/>
    <col min="3036" max="3036" width="19.85546875" style="137" customWidth="1"/>
    <col min="3037" max="3037" width="5.42578125" style="137" customWidth="1"/>
    <col min="3038" max="3038" width="5.28515625" style="137" customWidth="1"/>
    <col min="3039" max="3039" width="4.7109375" style="137" customWidth="1"/>
    <col min="3040" max="3040" width="5.28515625" style="137" customWidth="1"/>
    <col min="3041" max="3284" width="8.85546875" style="137"/>
    <col min="3285" max="3285" width="3.42578125" style="137" customWidth="1"/>
    <col min="3286" max="3286" width="35.7109375" style="137" customWidth="1"/>
    <col min="3287" max="3287" width="17.140625" style="137" customWidth="1"/>
    <col min="3288" max="3288" width="15.42578125" style="137" customWidth="1"/>
    <col min="3289" max="3289" width="8.28515625" style="137" customWidth="1"/>
    <col min="3290" max="3290" width="8.5703125" style="137" customWidth="1"/>
    <col min="3291" max="3291" width="18" style="137" customWidth="1"/>
    <col min="3292" max="3292" width="19.85546875" style="137" customWidth="1"/>
    <col min="3293" max="3293" width="5.42578125" style="137" customWidth="1"/>
    <col min="3294" max="3294" width="5.28515625" style="137" customWidth="1"/>
    <col min="3295" max="3295" width="4.7109375" style="137" customWidth="1"/>
    <col min="3296" max="3296" width="5.28515625" style="137" customWidth="1"/>
    <col min="3297" max="3540" width="8.85546875" style="137"/>
    <col min="3541" max="3541" width="3.42578125" style="137" customWidth="1"/>
    <col min="3542" max="3542" width="35.7109375" style="137" customWidth="1"/>
    <col min="3543" max="3543" width="17.140625" style="137" customWidth="1"/>
    <col min="3544" max="3544" width="15.42578125" style="137" customWidth="1"/>
    <col min="3545" max="3545" width="8.28515625" style="137" customWidth="1"/>
    <col min="3546" max="3546" width="8.5703125" style="137" customWidth="1"/>
    <col min="3547" max="3547" width="18" style="137" customWidth="1"/>
    <col min="3548" max="3548" width="19.85546875" style="137" customWidth="1"/>
    <col min="3549" max="3549" width="5.42578125" style="137" customWidth="1"/>
    <col min="3550" max="3550" width="5.28515625" style="137" customWidth="1"/>
    <col min="3551" max="3551" width="4.7109375" style="137" customWidth="1"/>
    <col min="3552" max="3552" width="5.28515625" style="137" customWidth="1"/>
    <col min="3553" max="3796" width="8.85546875" style="137"/>
    <col min="3797" max="3797" width="3.42578125" style="137" customWidth="1"/>
    <col min="3798" max="3798" width="35.7109375" style="137" customWidth="1"/>
    <col min="3799" max="3799" width="17.140625" style="137" customWidth="1"/>
    <col min="3800" max="3800" width="15.42578125" style="137" customWidth="1"/>
    <col min="3801" max="3801" width="8.28515625" style="137" customWidth="1"/>
    <col min="3802" max="3802" width="8.5703125" style="137" customWidth="1"/>
    <col min="3803" max="3803" width="18" style="137" customWidth="1"/>
    <col min="3804" max="3804" width="19.85546875" style="137" customWidth="1"/>
    <col min="3805" max="3805" width="5.42578125" style="137" customWidth="1"/>
    <col min="3806" max="3806" width="5.28515625" style="137" customWidth="1"/>
    <col min="3807" max="3807" width="4.7109375" style="137" customWidth="1"/>
    <col min="3808" max="3808" width="5.28515625" style="137" customWidth="1"/>
    <col min="3809" max="4052" width="8.85546875" style="137"/>
    <col min="4053" max="4053" width="3.42578125" style="137" customWidth="1"/>
    <col min="4054" max="4054" width="35.7109375" style="137" customWidth="1"/>
    <col min="4055" max="4055" width="17.140625" style="137" customWidth="1"/>
    <col min="4056" max="4056" width="15.42578125" style="137" customWidth="1"/>
    <col min="4057" max="4057" width="8.28515625" style="137" customWidth="1"/>
    <col min="4058" max="4058" width="8.5703125" style="137" customWidth="1"/>
    <col min="4059" max="4059" width="18" style="137" customWidth="1"/>
    <col min="4060" max="4060" width="19.85546875" style="137" customWidth="1"/>
    <col min="4061" max="4061" width="5.42578125" style="137" customWidth="1"/>
    <col min="4062" max="4062" width="5.28515625" style="137" customWidth="1"/>
    <col min="4063" max="4063" width="4.7109375" style="137" customWidth="1"/>
    <col min="4064" max="4064" width="5.28515625" style="137" customWidth="1"/>
    <col min="4065" max="4308" width="8.85546875" style="137"/>
    <col min="4309" max="4309" width="3.42578125" style="137" customWidth="1"/>
    <col min="4310" max="4310" width="35.7109375" style="137" customWidth="1"/>
    <col min="4311" max="4311" width="17.140625" style="137" customWidth="1"/>
    <col min="4312" max="4312" width="15.42578125" style="137" customWidth="1"/>
    <col min="4313" max="4313" width="8.28515625" style="137" customWidth="1"/>
    <col min="4314" max="4314" width="8.5703125" style="137" customWidth="1"/>
    <col min="4315" max="4315" width="18" style="137" customWidth="1"/>
    <col min="4316" max="4316" width="19.85546875" style="137" customWidth="1"/>
    <col min="4317" max="4317" width="5.42578125" style="137" customWidth="1"/>
    <col min="4318" max="4318" width="5.28515625" style="137" customWidth="1"/>
    <col min="4319" max="4319" width="4.7109375" style="137" customWidth="1"/>
    <col min="4320" max="4320" width="5.28515625" style="137" customWidth="1"/>
    <col min="4321" max="4564" width="8.85546875" style="137"/>
    <col min="4565" max="4565" width="3.42578125" style="137" customWidth="1"/>
    <col min="4566" max="4566" width="35.7109375" style="137" customWidth="1"/>
    <col min="4567" max="4567" width="17.140625" style="137" customWidth="1"/>
    <col min="4568" max="4568" width="15.42578125" style="137" customWidth="1"/>
    <col min="4569" max="4569" width="8.28515625" style="137" customWidth="1"/>
    <col min="4570" max="4570" width="8.5703125" style="137" customWidth="1"/>
    <col min="4571" max="4571" width="18" style="137" customWidth="1"/>
    <col min="4572" max="4572" width="19.85546875" style="137" customWidth="1"/>
    <col min="4573" max="4573" width="5.42578125" style="137" customWidth="1"/>
    <col min="4574" max="4574" width="5.28515625" style="137" customWidth="1"/>
    <col min="4575" max="4575" width="4.7109375" style="137" customWidth="1"/>
    <col min="4576" max="4576" width="5.28515625" style="137" customWidth="1"/>
    <col min="4577" max="4820" width="8.85546875" style="137"/>
    <col min="4821" max="4821" width="3.42578125" style="137" customWidth="1"/>
    <col min="4822" max="4822" width="35.7109375" style="137" customWidth="1"/>
    <col min="4823" max="4823" width="17.140625" style="137" customWidth="1"/>
    <col min="4824" max="4824" width="15.42578125" style="137" customWidth="1"/>
    <col min="4825" max="4825" width="8.28515625" style="137" customWidth="1"/>
    <col min="4826" max="4826" width="8.5703125" style="137" customWidth="1"/>
    <col min="4827" max="4827" width="18" style="137" customWidth="1"/>
    <col min="4828" max="4828" width="19.85546875" style="137" customWidth="1"/>
    <col min="4829" max="4829" width="5.42578125" style="137" customWidth="1"/>
    <col min="4830" max="4830" width="5.28515625" style="137" customWidth="1"/>
    <col min="4831" max="4831" width="4.7109375" style="137" customWidth="1"/>
    <col min="4832" max="4832" width="5.28515625" style="137" customWidth="1"/>
    <col min="4833" max="5076" width="8.85546875" style="137"/>
    <col min="5077" max="5077" width="3.42578125" style="137" customWidth="1"/>
    <col min="5078" max="5078" width="35.7109375" style="137" customWidth="1"/>
    <col min="5079" max="5079" width="17.140625" style="137" customWidth="1"/>
    <col min="5080" max="5080" width="15.42578125" style="137" customWidth="1"/>
    <col min="5081" max="5081" width="8.28515625" style="137" customWidth="1"/>
    <col min="5082" max="5082" width="8.5703125" style="137" customWidth="1"/>
    <col min="5083" max="5083" width="18" style="137" customWidth="1"/>
    <col min="5084" max="5084" width="19.85546875" style="137" customWidth="1"/>
    <col min="5085" max="5085" width="5.42578125" style="137" customWidth="1"/>
    <col min="5086" max="5086" width="5.28515625" style="137" customWidth="1"/>
    <col min="5087" max="5087" width="4.7109375" style="137" customWidth="1"/>
    <col min="5088" max="5088" width="5.28515625" style="137" customWidth="1"/>
    <col min="5089" max="5332" width="8.85546875" style="137"/>
    <col min="5333" max="5333" width="3.42578125" style="137" customWidth="1"/>
    <col min="5334" max="5334" width="35.7109375" style="137" customWidth="1"/>
    <col min="5335" max="5335" width="17.140625" style="137" customWidth="1"/>
    <col min="5336" max="5336" width="15.42578125" style="137" customWidth="1"/>
    <col min="5337" max="5337" width="8.28515625" style="137" customWidth="1"/>
    <col min="5338" max="5338" width="8.5703125" style="137" customWidth="1"/>
    <col min="5339" max="5339" width="18" style="137" customWidth="1"/>
    <col min="5340" max="5340" width="19.85546875" style="137" customWidth="1"/>
    <col min="5341" max="5341" width="5.42578125" style="137" customWidth="1"/>
    <col min="5342" max="5342" width="5.28515625" style="137" customWidth="1"/>
    <col min="5343" max="5343" width="4.7109375" style="137" customWidth="1"/>
    <col min="5344" max="5344" width="5.28515625" style="137" customWidth="1"/>
    <col min="5345" max="5588" width="8.85546875" style="137"/>
    <col min="5589" max="5589" width="3.42578125" style="137" customWidth="1"/>
    <col min="5590" max="5590" width="35.7109375" style="137" customWidth="1"/>
    <col min="5591" max="5591" width="17.140625" style="137" customWidth="1"/>
    <col min="5592" max="5592" width="15.42578125" style="137" customWidth="1"/>
    <col min="5593" max="5593" width="8.28515625" style="137" customWidth="1"/>
    <col min="5594" max="5594" width="8.5703125" style="137" customWidth="1"/>
    <col min="5595" max="5595" width="18" style="137" customWidth="1"/>
    <col min="5596" max="5596" width="19.85546875" style="137" customWidth="1"/>
    <col min="5597" max="5597" width="5.42578125" style="137" customWidth="1"/>
    <col min="5598" max="5598" width="5.28515625" style="137" customWidth="1"/>
    <col min="5599" max="5599" width="4.7109375" style="137" customWidth="1"/>
    <col min="5600" max="5600" width="5.28515625" style="137" customWidth="1"/>
    <col min="5601" max="5844" width="8.85546875" style="137"/>
    <col min="5845" max="5845" width="3.42578125" style="137" customWidth="1"/>
    <col min="5846" max="5846" width="35.7109375" style="137" customWidth="1"/>
    <col min="5847" max="5847" width="17.140625" style="137" customWidth="1"/>
    <col min="5848" max="5848" width="15.42578125" style="137" customWidth="1"/>
    <col min="5849" max="5849" width="8.28515625" style="137" customWidth="1"/>
    <col min="5850" max="5850" width="8.5703125" style="137" customWidth="1"/>
    <col min="5851" max="5851" width="18" style="137" customWidth="1"/>
    <col min="5852" max="5852" width="19.85546875" style="137" customWidth="1"/>
    <col min="5853" max="5853" width="5.42578125" style="137" customWidth="1"/>
    <col min="5854" max="5854" width="5.28515625" style="137" customWidth="1"/>
    <col min="5855" max="5855" width="4.7109375" style="137" customWidth="1"/>
    <col min="5856" max="5856" width="5.28515625" style="137" customWidth="1"/>
    <col min="5857" max="6100" width="8.85546875" style="137"/>
    <col min="6101" max="6101" width="3.42578125" style="137" customWidth="1"/>
    <col min="6102" max="6102" width="35.7109375" style="137" customWidth="1"/>
    <col min="6103" max="6103" width="17.140625" style="137" customWidth="1"/>
    <col min="6104" max="6104" width="15.42578125" style="137" customWidth="1"/>
    <col min="6105" max="6105" width="8.28515625" style="137" customWidth="1"/>
    <col min="6106" max="6106" width="8.5703125" style="137" customWidth="1"/>
    <col min="6107" max="6107" width="18" style="137" customWidth="1"/>
    <col min="6108" max="6108" width="19.85546875" style="137" customWidth="1"/>
    <col min="6109" max="6109" width="5.42578125" style="137" customWidth="1"/>
    <col min="6110" max="6110" width="5.28515625" style="137" customWidth="1"/>
    <col min="6111" max="6111" width="4.7109375" style="137" customWidth="1"/>
    <col min="6112" max="6112" width="5.28515625" style="137" customWidth="1"/>
    <col min="6113" max="6356" width="8.85546875" style="137"/>
    <col min="6357" max="6357" width="3.42578125" style="137" customWidth="1"/>
    <col min="6358" max="6358" width="35.7109375" style="137" customWidth="1"/>
    <col min="6359" max="6359" width="17.140625" style="137" customWidth="1"/>
    <col min="6360" max="6360" width="15.42578125" style="137" customWidth="1"/>
    <col min="6361" max="6361" width="8.28515625" style="137" customWidth="1"/>
    <col min="6362" max="6362" width="8.5703125" style="137" customWidth="1"/>
    <col min="6363" max="6363" width="18" style="137" customWidth="1"/>
    <col min="6364" max="6364" width="19.85546875" style="137" customWidth="1"/>
    <col min="6365" max="6365" width="5.42578125" style="137" customWidth="1"/>
    <col min="6366" max="6366" width="5.28515625" style="137" customWidth="1"/>
    <col min="6367" max="6367" width="4.7109375" style="137" customWidth="1"/>
    <col min="6368" max="6368" width="5.28515625" style="137" customWidth="1"/>
    <col min="6369" max="6612" width="8.85546875" style="137"/>
    <col min="6613" max="6613" width="3.42578125" style="137" customWidth="1"/>
    <col min="6614" max="6614" width="35.7109375" style="137" customWidth="1"/>
    <col min="6615" max="6615" width="17.140625" style="137" customWidth="1"/>
    <col min="6616" max="6616" width="15.42578125" style="137" customWidth="1"/>
    <col min="6617" max="6617" width="8.28515625" style="137" customWidth="1"/>
    <col min="6618" max="6618" width="8.5703125" style="137" customWidth="1"/>
    <col min="6619" max="6619" width="18" style="137" customWidth="1"/>
    <col min="6620" max="6620" width="19.85546875" style="137" customWidth="1"/>
    <col min="6621" max="6621" width="5.42578125" style="137" customWidth="1"/>
    <col min="6622" max="6622" width="5.28515625" style="137" customWidth="1"/>
    <col min="6623" max="6623" width="4.7109375" style="137" customWidth="1"/>
    <col min="6624" max="6624" width="5.28515625" style="137" customWidth="1"/>
    <col min="6625" max="6868" width="8.85546875" style="137"/>
    <col min="6869" max="6869" width="3.42578125" style="137" customWidth="1"/>
    <col min="6870" max="6870" width="35.7109375" style="137" customWidth="1"/>
    <col min="6871" max="6871" width="17.140625" style="137" customWidth="1"/>
    <col min="6872" max="6872" width="15.42578125" style="137" customWidth="1"/>
    <col min="6873" max="6873" width="8.28515625" style="137" customWidth="1"/>
    <col min="6874" max="6874" width="8.5703125" style="137" customWidth="1"/>
    <col min="6875" max="6875" width="18" style="137" customWidth="1"/>
    <col min="6876" max="6876" width="19.85546875" style="137" customWidth="1"/>
    <col min="6877" max="6877" width="5.42578125" style="137" customWidth="1"/>
    <col min="6878" max="6878" width="5.28515625" style="137" customWidth="1"/>
    <col min="6879" max="6879" width="4.7109375" style="137" customWidth="1"/>
    <col min="6880" max="6880" width="5.28515625" style="137" customWidth="1"/>
    <col min="6881" max="7124" width="8.85546875" style="137"/>
    <col min="7125" max="7125" width="3.42578125" style="137" customWidth="1"/>
    <col min="7126" max="7126" width="35.7109375" style="137" customWidth="1"/>
    <col min="7127" max="7127" width="17.140625" style="137" customWidth="1"/>
    <col min="7128" max="7128" width="15.42578125" style="137" customWidth="1"/>
    <col min="7129" max="7129" width="8.28515625" style="137" customWidth="1"/>
    <col min="7130" max="7130" width="8.5703125" style="137" customWidth="1"/>
    <col min="7131" max="7131" width="18" style="137" customWidth="1"/>
    <col min="7132" max="7132" width="19.85546875" style="137" customWidth="1"/>
    <col min="7133" max="7133" width="5.42578125" style="137" customWidth="1"/>
    <col min="7134" max="7134" width="5.28515625" style="137" customWidth="1"/>
    <col min="7135" max="7135" width="4.7109375" style="137" customWidth="1"/>
    <col min="7136" max="7136" width="5.28515625" style="137" customWidth="1"/>
    <col min="7137" max="7380" width="8.85546875" style="137"/>
    <col min="7381" max="7381" width="3.42578125" style="137" customWidth="1"/>
    <col min="7382" max="7382" width="35.7109375" style="137" customWidth="1"/>
    <col min="7383" max="7383" width="17.140625" style="137" customWidth="1"/>
    <col min="7384" max="7384" width="15.42578125" style="137" customWidth="1"/>
    <col min="7385" max="7385" width="8.28515625" style="137" customWidth="1"/>
    <col min="7386" max="7386" width="8.5703125" style="137" customWidth="1"/>
    <col min="7387" max="7387" width="18" style="137" customWidth="1"/>
    <col min="7388" max="7388" width="19.85546875" style="137" customWidth="1"/>
    <col min="7389" max="7389" width="5.42578125" style="137" customWidth="1"/>
    <col min="7390" max="7390" width="5.28515625" style="137" customWidth="1"/>
    <col min="7391" max="7391" width="4.7109375" style="137" customWidth="1"/>
    <col min="7392" max="7392" width="5.28515625" style="137" customWidth="1"/>
    <col min="7393" max="7636" width="8.85546875" style="137"/>
    <col min="7637" max="7637" width="3.42578125" style="137" customWidth="1"/>
    <col min="7638" max="7638" width="35.7109375" style="137" customWidth="1"/>
    <col min="7639" max="7639" width="17.140625" style="137" customWidth="1"/>
    <col min="7640" max="7640" width="15.42578125" style="137" customWidth="1"/>
    <col min="7641" max="7641" width="8.28515625" style="137" customWidth="1"/>
    <col min="7642" max="7642" width="8.5703125" style="137" customWidth="1"/>
    <col min="7643" max="7643" width="18" style="137" customWidth="1"/>
    <col min="7644" max="7644" width="19.85546875" style="137" customWidth="1"/>
    <col min="7645" max="7645" width="5.42578125" style="137" customWidth="1"/>
    <col min="7646" max="7646" width="5.28515625" style="137" customWidth="1"/>
    <col min="7647" max="7647" width="4.7109375" style="137" customWidth="1"/>
    <col min="7648" max="7648" width="5.28515625" style="137" customWidth="1"/>
    <col min="7649" max="7892" width="8.85546875" style="137"/>
    <col min="7893" max="7893" width="3.42578125" style="137" customWidth="1"/>
    <col min="7894" max="7894" width="35.7109375" style="137" customWidth="1"/>
    <col min="7895" max="7895" width="17.140625" style="137" customWidth="1"/>
    <col min="7896" max="7896" width="15.42578125" style="137" customWidth="1"/>
    <col min="7897" max="7897" width="8.28515625" style="137" customWidth="1"/>
    <col min="7898" max="7898" width="8.5703125" style="137" customWidth="1"/>
    <col min="7899" max="7899" width="18" style="137" customWidth="1"/>
    <col min="7900" max="7900" width="19.85546875" style="137" customWidth="1"/>
    <col min="7901" max="7901" width="5.42578125" style="137" customWidth="1"/>
    <col min="7902" max="7902" width="5.28515625" style="137" customWidth="1"/>
    <col min="7903" max="7903" width="4.7109375" style="137" customWidth="1"/>
    <col min="7904" max="7904" width="5.28515625" style="137" customWidth="1"/>
    <col min="7905" max="8148" width="8.85546875" style="137"/>
    <col min="8149" max="8149" width="3.42578125" style="137" customWidth="1"/>
    <col min="8150" max="8150" width="35.7109375" style="137" customWidth="1"/>
    <col min="8151" max="8151" width="17.140625" style="137" customWidth="1"/>
    <col min="8152" max="8152" width="15.42578125" style="137" customWidth="1"/>
    <col min="8153" max="8153" width="8.28515625" style="137" customWidth="1"/>
    <col min="8154" max="8154" width="8.5703125" style="137" customWidth="1"/>
    <col min="8155" max="8155" width="18" style="137" customWidth="1"/>
    <col min="8156" max="8156" width="19.85546875" style="137" customWidth="1"/>
    <col min="8157" max="8157" width="5.42578125" style="137" customWidth="1"/>
    <col min="8158" max="8158" width="5.28515625" style="137" customWidth="1"/>
    <col min="8159" max="8159" width="4.7109375" style="137" customWidth="1"/>
    <col min="8160" max="8160" width="5.28515625" style="137" customWidth="1"/>
    <col min="8161" max="8404" width="8.85546875" style="137"/>
    <col min="8405" max="8405" width="3.42578125" style="137" customWidth="1"/>
    <col min="8406" max="8406" width="35.7109375" style="137" customWidth="1"/>
    <col min="8407" max="8407" width="17.140625" style="137" customWidth="1"/>
    <col min="8408" max="8408" width="15.42578125" style="137" customWidth="1"/>
    <col min="8409" max="8409" width="8.28515625" style="137" customWidth="1"/>
    <col min="8410" max="8410" width="8.5703125" style="137" customWidth="1"/>
    <col min="8411" max="8411" width="18" style="137" customWidth="1"/>
    <col min="8412" max="8412" width="19.85546875" style="137" customWidth="1"/>
    <col min="8413" max="8413" width="5.42578125" style="137" customWidth="1"/>
    <col min="8414" max="8414" width="5.28515625" style="137" customWidth="1"/>
    <col min="8415" max="8415" width="4.7109375" style="137" customWidth="1"/>
    <col min="8416" max="8416" width="5.28515625" style="137" customWidth="1"/>
    <col min="8417" max="8660" width="8.85546875" style="137"/>
    <col min="8661" max="8661" width="3.42578125" style="137" customWidth="1"/>
    <col min="8662" max="8662" width="35.7109375" style="137" customWidth="1"/>
    <col min="8663" max="8663" width="17.140625" style="137" customWidth="1"/>
    <col min="8664" max="8664" width="15.42578125" style="137" customWidth="1"/>
    <col min="8665" max="8665" width="8.28515625" style="137" customWidth="1"/>
    <col min="8666" max="8666" width="8.5703125" style="137" customWidth="1"/>
    <col min="8667" max="8667" width="18" style="137" customWidth="1"/>
    <col min="8668" max="8668" width="19.85546875" style="137" customWidth="1"/>
    <col min="8669" max="8669" width="5.42578125" style="137" customWidth="1"/>
    <col min="8670" max="8670" width="5.28515625" style="137" customWidth="1"/>
    <col min="8671" max="8671" width="4.7109375" style="137" customWidth="1"/>
    <col min="8672" max="8672" width="5.28515625" style="137" customWidth="1"/>
    <col min="8673" max="8916" width="8.85546875" style="137"/>
    <col min="8917" max="8917" width="3.42578125" style="137" customWidth="1"/>
    <col min="8918" max="8918" width="35.7109375" style="137" customWidth="1"/>
    <col min="8919" max="8919" width="17.140625" style="137" customWidth="1"/>
    <col min="8920" max="8920" width="15.42578125" style="137" customWidth="1"/>
    <col min="8921" max="8921" width="8.28515625" style="137" customWidth="1"/>
    <col min="8922" max="8922" width="8.5703125" style="137" customWidth="1"/>
    <col min="8923" max="8923" width="18" style="137" customWidth="1"/>
    <col min="8924" max="8924" width="19.85546875" style="137" customWidth="1"/>
    <col min="8925" max="8925" width="5.42578125" style="137" customWidth="1"/>
    <col min="8926" max="8926" width="5.28515625" style="137" customWidth="1"/>
    <col min="8927" max="8927" width="4.7109375" style="137" customWidth="1"/>
    <col min="8928" max="8928" width="5.28515625" style="137" customWidth="1"/>
    <col min="8929" max="9172" width="8.85546875" style="137"/>
    <col min="9173" max="9173" width="3.42578125" style="137" customWidth="1"/>
    <col min="9174" max="9174" width="35.7109375" style="137" customWidth="1"/>
    <col min="9175" max="9175" width="17.140625" style="137" customWidth="1"/>
    <col min="9176" max="9176" width="15.42578125" style="137" customWidth="1"/>
    <col min="9177" max="9177" width="8.28515625" style="137" customWidth="1"/>
    <col min="9178" max="9178" width="8.5703125" style="137" customWidth="1"/>
    <col min="9179" max="9179" width="18" style="137" customWidth="1"/>
    <col min="9180" max="9180" width="19.85546875" style="137" customWidth="1"/>
    <col min="9181" max="9181" width="5.42578125" style="137" customWidth="1"/>
    <col min="9182" max="9182" width="5.28515625" style="137" customWidth="1"/>
    <col min="9183" max="9183" width="4.7109375" style="137" customWidth="1"/>
    <col min="9184" max="9184" width="5.28515625" style="137" customWidth="1"/>
    <col min="9185" max="9428" width="8.85546875" style="137"/>
    <col min="9429" max="9429" width="3.42578125" style="137" customWidth="1"/>
    <col min="9430" max="9430" width="35.7109375" style="137" customWidth="1"/>
    <col min="9431" max="9431" width="17.140625" style="137" customWidth="1"/>
    <col min="9432" max="9432" width="15.42578125" style="137" customWidth="1"/>
    <col min="9433" max="9433" width="8.28515625" style="137" customWidth="1"/>
    <col min="9434" max="9434" width="8.5703125" style="137" customWidth="1"/>
    <col min="9435" max="9435" width="18" style="137" customWidth="1"/>
    <col min="9436" max="9436" width="19.85546875" style="137" customWidth="1"/>
    <col min="9437" max="9437" width="5.42578125" style="137" customWidth="1"/>
    <col min="9438" max="9438" width="5.28515625" style="137" customWidth="1"/>
    <col min="9439" max="9439" width="4.7109375" style="137" customWidth="1"/>
    <col min="9440" max="9440" width="5.28515625" style="137" customWidth="1"/>
    <col min="9441" max="9684" width="8.85546875" style="137"/>
    <col min="9685" max="9685" width="3.42578125" style="137" customWidth="1"/>
    <col min="9686" max="9686" width="35.7109375" style="137" customWidth="1"/>
    <col min="9687" max="9687" width="17.140625" style="137" customWidth="1"/>
    <col min="9688" max="9688" width="15.42578125" style="137" customWidth="1"/>
    <col min="9689" max="9689" width="8.28515625" style="137" customWidth="1"/>
    <col min="9690" max="9690" width="8.5703125" style="137" customWidth="1"/>
    <col min="9691" max="9691" width="18" style="137" customWidth="1"/>
    <col min="9692" max="9692" width="19.85546875" style="137" customWidth="1"/>
    <col min="9693" max="9693" width="5.42578125" style="137" customWidth="1"/>
    <col min="9694" max="9694" width="5.28515625" style="137" customWidth="1"/>
    <col min="9695" max="9695" width="4.7109375" style="137" customWidth="1"/>
    <col min="9696" max="9696" width="5.28515625" style="137" customWidth="1"/>
    <col min="9697" max="9940" width="8.85546875" style="137"/>
    <col min="9941" max="9941" width="3.42578125" style="137" customWidth="1"/>
    <col min="9942" max="9942" width="35.7109375" style="137" customWidth="1"/>
    <col min="9943" max="9943" width="17.140625" style="137" customWidth="1"/>
    <col min="9944" max="9944" width="15.42578125" style="137" customWidth="1"/>
    <col min="9945" max="9945" width="8.28515625" style="137" customWidth="1"/>
    <col min="9946" max="9946" width="8.5703125" style="137" customWidth="1"/>
    <col min="9947" max="9947" width="18" style="137" customWidth="1"/>
    <col min="9948" max="9948" width="19.85546875" style="137" customWidth="1"/>
    <col min="9949" max="9949" width="5.42578125" style="137" customWidth="1"/>
    <col min="9950" max="9950" width="5.28515625" style="137" customWidth="1"/>
    <col min="9951" max="9951" width="4.7109375" style="137" customWidth="1"/>
    <col min="9952" max="9952" width="5.28515625" style="137" customWidth="1"/>
    <col min="9953" max="10196" width="8.85546875" style="137"/>
    <col min="10197" max="10197" width="3.42578125" style="137" customWidth="1"/>
    <col min="10198" max="10198" width="35.7109375" style="137" customWidth="1"/>
    <col min="10199" max="10199" width="17.140625" style="137" customWidth="1"/>
    <col min="10200" max="10200" width="15.42578125" style="137" customWidth="1"/>
    <col min="10201" max="10201" width="8.28515625" style="137" customWidth="1"/>
    <col min="10202" max="10202" width="8.5703125" style="137" customWidth="1"/>
    <col min="10203" max="10203" width="18" style="137" customWidth="1"/>
    <col min="10204" max="10204" width="19.85546875" style="137" customWidth="1"/>
    <col min="10205" max="10205" width="5.42578125" style="137" customWidth="1"/>
    <col min="10206" max="10206" width="5.28515625" style="137" customWidth="1"/>
    <col min="10207" max="10207" width="4.7109375" style="137" customWidth="1"/>
    <col min="10208" max="10208" width="5.28515625" style="137" customWidth="1"/>
    <col min="10209" max="10452" width="8.85546875" style="137"/>
    <col min="10453" max="10453" width="3.42578125" style="137" customWidth="1"/>
    <col min="10454" max="10454" width="35.7109375" style="137" customWidth="1"/>
    <col min="10455" max="10455" width="17.140625" style="137" customWidth="1"/>
    <col min="10456" max="10456" width="15.42578125" style="137" customWidth="1"/>
    <col min="10457" max="10457" width="8.28515625" style="137" customWidth="1"/>
    <col min="10458" max="10458" width="8.5703125" style="137" customWidth="1"/>
    <col min="10459" max="10459" width="18" style="137" customWidth="1"/>
    <col min="10460" max="10460" width="19.85546875" style="137" customWidth="1"/>
    <col min="10461" max="10461" width="5.42578125" style="137" customWidth="1"/>
    <col min="10462" max="10462" width="5.28515625" style="137" customWidth="1"/>
    <col min="10463" max="10463" width="4.7109375" style="137" customWidth="1"/>
    <col min="10464" max="10464" width="5.28515625" style="137" customWidth="1"/>
    <col min="10465" max="10708" width="8.85546875" style="137"/>
    <col min="10709" max="10709" width="3.42578125" style="137" customWidth="1"/>
    <col min="10710" max="10710" width="35.7109375" style="137" customWidth="1"/>
    <col min="10711" max="10711" width="17.140625" style="137" customWidth="1"/>
    <col min="10712" max="10712" width="15.42578125" style="137" customWidth="1"/>
    <col min="10713" max="10713" width="8.28515625" style="137" customWidth="1"/>
    <col min="10714" max="10714" width="8.5703125" style="137" customWidth="1"/>
    <col min="10715" max="10715" width="18" style="137" customWidth="1"/>
    <col min="10716" max="10716" width="19.85546875" style="137" customWidth="1"/>
    <col min="10717" max="10717" width="5.42578125" style="137" customWidth="1"/>
    <col min="10718" max="10718" width="5.28515625" style="137" customWidth="1"/>
    <col min="10719" max="10719" width="4.7109375" style="137" customWidth="1"/>
    <col min="10720" max="10720" width="5.28515625" style="137" customWidth="1"/>
    <col min="10721" max="10964" width="8.85546875" style="137"/>
    <col min="10965" max="10965" width="3.42578125" style="137" customWidth="1"/>
    <col min="10966" max="10966" width="35.7109375" style="137" customWidth="1"/>
    <col min="10967" max="10967" width="17.140625" style="137" customWidth="1"/>
    <col min="10968" max="10968" width="15.42578125" style="137" customWidth="1"/>
    <col min="10969" max="10969" width="8.28515625" style="137" customWidth="1"/>
    <col min="10970" max="10970" width="8.5703125" style="137" customWidth="1"/>
    <col min="10971" max="10971" width="18" style="137" customWidth="1"/>
    <col min="10972" max="10972" width="19.85546875" style="137" customWidth="1"/>
    <col min="10973" max="10973" width="5.42578125" style="137" customWidth="1"/>
    <col min="10974" max="10974" width="5.28515625" style="137" customWidth="1"/>
    <col min="10975" max="10975" width="4.7109375" style="137" customWidth="1"/>
    <col min="10976" max="10976" width="5.28515625" style="137" customWidth="1"/>
    <col min="10977" max="11220" width="8.85546875" style="137"/>
    <col min="11221" max="11221" width="3.42578125" style="137" customWidth="1"/>
    <col min="11222" max="11222" width="35.7109375" style="137" customWidth="1"/>
    <col min="11223" max="11223" width="17.140625" style="137" customWidth="1"/>
    <col min="11224" max="11224" width="15.42578125" style="137" customWidth="1"/>
    <col min="11225" max="11225" width="8.28515625" style="137" customWidth="1"/>
    <col min="11226" max="11226" width="8.5703125" style="137" customWidth="1"/>
    <col min="11227" max="11227" width="18" style="137" customWidth="1"/>
    <col min="11228" max="11228" width="19.85546875" style="137" customWidth="1"/>
    <col min="11229" max="11229" width="5.42578125" style="137" customWidth="1"/>
    <col min="11230" max="11230" width="5.28515625" style="137" customWidth="1"/>
    <col min="11231" max="11231" width="4.7109375" style="137" customWidth="1"/>
    <col min="11232" max="11232" width="5.28515625" style="137" customWidth="1"/>
    <col min="11233" max="11476" width="8.85546875" style="137"/>
    <col min="11477" max="11477" width="3.42578125" style="137" customWidth="1"/>
    <col min="11478" max="11478" width="35.7109375" style="137" customWidth="1"/>
    <col min="11479" max="11479" width="17.140625" style="137" customWidth="1"/>
    <col min="11480" max="11480" width="15.42578125" style="137" customWidth="1"/>
    <col min="11481" max="11481" width="8.28515625" style="137" customWidth="1"/>
    <col min="11482" max="11482" width="8.5703125" style="137" customWidth="1"/>
    <col min="11483" max="11483" width="18" style="137" customWidth="1"/>
    <col min="11484" max="11484" width="19.85546875" style="137" customWidth="1"/>
    <col min="11485" max="11485" width="5.42578125" style="137" customWidth="1"/>
    <col min="11486" max="11486" width="5.28515625" style="137" customWidth="1"/>
    <col min="11487" max="11487" width="4.7109375" style="137" customWidth="1"/>
    <col min="11488" max="11488" width="5.28515625" style="137" customWidth="1"/>
    <col min="11489" max="11732" width="8.85546875" style="137"/>
    <col min="11733" max="11733" width="3.42578125" style="137" customWidth="1"/>
    <col min="11734" max="11734" width="35.7109375" style="137" customWidth="1"/>
    <col min="11735" max="11735" width="17.140625" style="137" customWidth="1"/>
    <col min="11736" max="11736" width="15.42578125" style="137" customWidth="1"/>
    <col min="11737" max="11737" width="8.28515625" style="137" customWidth="1"/>
    <col min="11738" max="11738" width="8.5703125" style="137" customWidth="1"/>
    <col min="11739" max="11739" width="18" style="137" customWidth="1"/>
    <col min="11740" max="11740" width="19.85546875" style="137" customWidth="1"/>
    <col min="11741" max="11741" width="5.42578125" style="137" customWidth="1"/>
    <col min="11742" max="11742" width="5.28515625" style="137" customWidth="1"/>
    <col min="11743" max="11743" width="4.7109375" style="137" customWidth="1"/>
    <col min="11744" max="11744" width="5.28515625" style="137" customWidth="1"/>
    <col min="11745" max="11988" width="8.85546875" style="137"/>
    <col min="11989" max="11989" width="3.42578125" style="137" customWidth="1"/>
    <col min="11990" max="11990" width="35.7109375" style="137" customWidth="1"/>
    <col min="11991" max="11991" width="17.140625" style="137" customWidth="1"/>
    <col min="11992" max="11992" width="15.42578125" style="137" customWidth="1"/>
    <col min="11993" max="11993" width="8.28515625" style="137" customWidth="1"/>
    <col min="11994" max="11994" width="8.5703125" style="137" customWidth="1"/>
    <col min="11995" max="11995" width="18" style="137" customWidth="1"/>
    <col min="11996" max="11996" width="19.85546875" style="137" customWidth="1"/>
    <col min="11997" max="11997" width="5.42578125" style="137" customWidth="1"/>
    <col min="11998" max="11998" width="5.28515625" style="137" customWidth="1"/>
    <col min="11999" max="11999" width="4.7109375" style="137" customWidth="1"/>
    <col min="12000" max="12000" width="5.28515625" style="137" customWidth="1"/>
    <col min="12001" max="12244" width="8.85546875" style="137"/>
    <col min="12245" max="12245" width="3.42578125" style="137" customWidth="1"/>
    <col min="12246" max="12246" width="35.7109375" style="137" customWidth="1"/>
    <col min="12247" max="12247" width="17.140625" style="137" customWidth="1"/>
    <col min="12248" max="12248" width="15.42578125" style="137" customWidth="1"/>
    <col min="12249" max="12249" width="8.28515625" style="137" customWidth="1"/>
    <col min="12250" max="12250" width="8.5703125" style="137" customWidth="1"/>
    <col min="12251" max="12251" width="18" style="137" customWidth="1"/>
    <col min="12252" max="12252" width="19.85546875" style="137" customWidth="1"/>
    <col min="12253" max="12253" width="5.42578125" style="137" customWidth="1"/>
    <col min="12254" max="12254" width="5.28515625" style="137" customWidth="1"/>
    <col min="12255" max="12255" width="4.7109375" style="137" customWidth="1"/>
    <col min="12256" max="12256" width="5.28515625" style="137" customWidth="1"/>
    <col min="12257" max="12500" width="8.85546875" style="137"/>
    <col min="12501" max="12501" width="3.42578125" style="137" customWidth="1"/>
    <col min="12502" max="12502" width="35.7109375" style="137" customWidth="1"/>
    <col min="12503" max="12503" width="17.140625" style="137" customWidth="1"/>
    <col min="12504" max="12504" width="15.42578125" style="137" customWidth="1"/>
    <col min="12505" max="12505" width="8.28515625" style="137" customWidth="1"/>
    <col min="12506" max="12506" width="8.5703125" style="137" customWidth="1"/>
    <col min="12507" max="12507" width="18" style="137" customWidth="1"/>
    <col min="12508" max="12508" width="19.85546875" style="137" customWidth="1"/>
    <col min="12509" max="12509" width="5.42578125" style="137" customWidth="1"/>
    <col min="12510" max="12510" width="5.28515625" style="137" customWidth="1"/>
    <col min="12511" max="12511" width="4.7109375" style="137" customWidth="1"/>
    <col min="12512" max="12512" width="5.28515625" style="137" customWidth="1"/>
    <col min="12513" max="12756" width="8.85546875" style="137"/>
    <col min="12757" max="12757" width="3.42578125" style="137" customWidth="1"/>
    <col min="12758" max="12758" width="35.7109375" style="137" customWidth="1"/>
    <col min="12759" max="12759" width="17.140625" style="137" customWidth="1"/>
    <col min="12760" max="12760" width="15.42578125" style="137" customWidth="1"/>
    <col min="12761" max="12761" width="8.28515625" style="137" customWidth="1"/>
    <col min="12762" max="12762" width="8.5703125" style="137" customWidth="1"/>
    <col min="12763" max="12763" width="18" style="137" customWidth="1"/>
    <col min="12764" max="12764" width="19.85546875" style="137" customWidth="1"/>
    <col min="12765" max="12765" width="5.42578125" style="137" customWidth="1"/>
    <col min="12766" max="12766" width="5.28515625" style="137" customWidth="1"/>
    <col min="12767" max="12767" width="4.7109375" style="137" customWidth="1"/>
    <col min="12768" max="12768" width="5.28515625" style="137" customWidth="1"/>
    <col min="12769" max="13012" width="8.85546875" style="137"/>
    <col min="13013" max="13013" width="3.42578125" style="137" customWidth="1"/>
    <col min="13014" max="13014" width="35.7109375" style="137" customWidth="1"/>
    <col min="13015" max="13015" width="17.140625" style="137" customWidth="1"/>
    <col min="13016" max="13016" width="15.42578125" style="137" customWidth="1"/>
    <col min="13017" max="13017" width="8.28515625" style="137" customWidth="1"/>
    <col min="13018" max="13018" width="8.5703125" style="137" customWidth="1"/>
    <col min="13019" max="13019" width="18" style="137" customWidth="1"/>
    <col min="13020" max="13020" width="19.85546875" style="137" customWidth="1"/>
    <col min="13021" max="13021" width="5.42578125" style="137" customWidth="1"/>
    <col min="13022" max="13022" width="5.28515625" style="137" customWidth="1"/>
    <col min="13023" max="13023" width="4.7109375" style="137" customWidth="1"/>
    <col min="13024" max="13024" width="5.28515625" style="137" customWidth="1"/>
    <col min="13025" max="13268" width="8.85546875" style="137"/>
    <col min="13269" max="13269" width="3.42578125" style="137" customWidth="1"/>
    <col min="13270" max="13270" width="35.7109375" style="137" customWidth="1"/>
    <col min="13271" max="13271" width="17.140625" style="137" customWidth="1"/>
    <col min="13272" max="13272" width="15.42578125" style="137" customWidth="1"/>
    <col min="13273" max="13273" width="8.28515625" style="137" customWidth="1"/>
    <col min="13274" max="13274" width="8.5703125" style="137" customWidth="1"/>
    <col min="13275" max="13275" width="18" style="137" customWidth="1"/>
    <col min="13276" max="13276" width="19.85546875" style="137" customWidth="1"/>
    <col min="13277" max="13277" width="5.42578125" style="137" customWidth="1"/>
    <col min="13278" max="13278" width="5.28515625" style="137" customWidth="1"/>
    <col min="13279" max="13279" width="4.7109375" style="137" customWidth="1"/>
    <col min="13280" max="13280" width="5.28515625" style="137" customWidth="1"/>
    <col min="13281" max="13524" width="8.85546875" style="137"/>
    <col min="13525" max="13525" width="3.42578125" style="137" customWidth="1"/>
    <col min="13526" max="13526" width="35.7109375" style="137" customWidth="1"/>
    <col min="13527" max="13527" width="17.140625" style="137" customWidth="1"/>
    <col min="13528" max="13528" width="15.42578125" style="137" customWidth="1"/>
    <col min="13529" max="13529" width="8.28515625" style="137" customWidth="1"/>
    <col min="13530" max="13530" width="8.5703125" style="137" customWidth="1"/>
    <col min="13531" max="13531" width="18" style="137" customWidth="1"/>
    <col min="13532" max="13532" width="19.85546875" style="137" customWidth="1"/>
    <col min="13533" max="13533" width="5.42578125" style="137" customWidth="1"/>
    <col min="13534" max="13534" width="5.28515625" style="137" customWidth="1"/>
    <col min="13535" max="13535" width="4.7109375" style="137" customWidth="1"/>
    <col min="13536" max="13536" width="5.28515625" style="137" customWidth="1"/>
    <col min="13537" max="13780" width="8.85546875" style="137"/>
    <col min="13781" max="13781" width="3.42578125" style="137" customWidth="1"/>
    <col min="13782" max="13782" width="35.7109375" style="137" customWidth="1"/>
    <col min="13783" max="13783" width="17.140625" style="137" customWidth="1"/>
    <col min="13784" max="13784" width="15.42578125" style="137" customWidth="1"/>
    <col min="13785" max="13785" width="8.28515625" style="137" customWidth="1"/>
    <col min="13786" max="13786" width="8.5703125" style="137" customWidth="1"/>
    <col min="13787" max="13787" width="18" style="137" customWidth="1"/>
    <col min="13788" max="13788" width="19.85546875" style="137" customWidth="1"/>
    <col min="13789" max="13789" width="5.42578125" style="137" customWidth="1"/>
    <col min="13790" max="13790" width="5.28515625" style="137" customWidth="1"/>
    <col min="13791" max="13791" width="4.7109375" style="137" customWidth="1"/>
    <col min="13792" max="13792" width="5.28515625" style="137" customWidth="1"/>
    <col min="13793" max="14036" width="8.85546875" style="137"/>
    <col min="14037" max="14037" width="3.42578125" style="137" customWidth="1"/>
    <col min="14038" max="14038" width="35.7109375" style="137" customWidth="1"/>
    <col min="14039" max="14039" width="17.140625" style="137" customWidth="1"/>
    <col min="14040" max="14040" width="15.42578125" style="137" customWidth="1"/>
    <col min="14041" max="14041" width="8.28515625" style="137" customWidth="1"/>
    <col min="14042" max="14042" width="8.5703125" style="137" customWidth="1"/>
    <col min="14043" max="14043" width="18" style="137" customWidth="1"/>
    <col min="14044" max="14044" width="19.85546875" style="137" customWidth="1"/>
    <col min="14045" max="14045" width="5.42578125" style="137" customWidth="1"/>
    <col min="14046" max="14046" width="5.28515625" style="137" customWidth="1"/>
    <col min="14047" max="14047" width="4.7109375" style="137" customWidth="1"/>
    <col min="14048" max="14048" width="5.28515625" style="137" customWidth="1"/>
    <col min="14049" max="14292" width="8.85546875" style="137"/>
    <col min="14293" max="14293" width="3.42578125" style="137" customWidth="1"/>
    <col min="14294" max="14294" width="35.7109375" style="137" customWidth="1"/>
    <col min="14295" max="14295" width="17.140625" style="137" customWidth="1"/>
    <col min="14296" max="14296" width="15.42578125" style="137" customWidth="1"/>
    <col min="14297" max="14297" width="8.28515625" style="137" customWidth="1"/>
    <col min="14298" max="14298" width="8.5703125" style="137" customWidth="1"/>
    <col min="14299" max="14299" width="18" style="137" customWidth="1"/>
    <col min="14300" max="14300" width="19.85546875" style="137" customWidth="1"/>
    <col min="14301" max="14301" width="5.42578125" style="137" customWidth="1"/>
    <col min="14302" max="14302" width="5.28515625" style="137" customWidth="1"/>
    <col min="14303" max="14303" width="4.7109375" style="137" customWidth="1"/>
    <col min="14304" max="14304" width="5.28515625" style="137" customWidth="1"/>
    <col min="14305" max="14548" width="8.85546875" style="137"/>
    <col min="14549" max="14549" width="3.42578125" style="137" customWidth="1"/>
    <col min="14550" max="14550" width="35.7109375" style="137" customWidth="1"/>
    <col min="14551" max="14551" width="17.140625" style="137" customWidth="1"/>
    <col min="14552" max="14552" width="15.42578125" style="137" customWidth="1"/>
    <col min="14553" max="14553" width="8.28515625" style="137" customWidth="1"/>
    <col min="14554" max="14554" width="8.5703125" style="137" customWidth="1"/>
    <col min="14555" max="14555" width="18" style="137" customWidth="1"/>
    <col min="14556" max="14556" width="19.85546875" style="137" customWidth="1"/>
    <col min="14557" max="14557" width="5.42578125" style="137" customWidth="1"/>
    <col min="14558" max="14558" width="5.28515625" style="137" customWidth="1"/>
    <col min="14559" max="14559" width="4.7109375" style="137" customWidth="1"/>
    <col min="14560" max="14560" width="5.28515625" style="137" customWidth="1"/>
    <col min="14561" max="14804" width="8.85546875" style="137"/>
    <col min="14805" max="14805" width="3.42578125" style="137" customWidth="1"/>
    <col min="14806" max="14806" width="35.7109375" style="137" customWidth="1"/>
    <col min="14807" max="14807" width="17.140625" style="137" customWidth="1"/>
    <col min="14808" max="14808" width="15.42578125" style="137" customWidth="1"/>
    <col min="14809" max="14809" width="8.28515625" style="137" customWidth="1"/>
    <col min="14810" max="14810" width="8.5703125" style="137" customWidth="1"/>
    <col min="14811" max="14811" width="18" style="137" customWidth="1"/>
    <col min="14812" max="14812" width="19.85546875" style="137" customWidth="1"/>
    <col min="14813" max="14813" width="5.42578125" style="137" customWidth="1"/>
    <col min="14814" max="14814" width="5.28515625" style="137" customWidth="1"/>
    <col min="14815" max="14815" width="4.7109375" style="137" customWidth="1"/>
    <col min="14816" max="14816" width="5.28515625" style="137" customWidth="1"/>
    <col min="14817" max="15060" width="8.85546875" style="137"/>
    <col min="15061" max="15061" width="3.42578125" style="137" customWidth="1"/>
    <col min="15062" max="15062" width="35.7109375" style="137" customWidth="1"/>
    <col min="15063" max="15063" width="17.140625" style="137" customWidth="1"/>
    <col min="15064" max="15064" width="15.42578125" style="137" customWidth="1"/>
    <col min="15065" max="15065" width="8.28515625" style="137" customWidth="1"/>
    <col min="15066" max="15066" width="8.5703125" style="137" customWidth="1"/>
    <col min="15067" max="15067" width="18" style="137" customWidth="1"/>
    <col min="15068" max="15068" width="19.85546875" style="137" customWidth="1"/>
    <col min="15069" max="15069" width="5.42578125" style="137" customWidth="1"/>
    <col min="15070" max="15070" width="5.28515625" style="137" customWidth="1"/>
    <col min="15071" max="15071" width="4.7109375" style="137" customWidth="1"/>
    <col min="15072" max="15072" width="5.28515625" style="137" customWidth="1"/>
    <col min="15073" max="15316" width="8.85546875" style="137"/>
    <col min="15317" max="15317" width="3.42578125" style="137" customWidth="1"/>
    <col min="15318" max="15318" width="35.7109375" style="137" customWidth="1"/>
    <col min="15319" max="15319" width="17.140625" style="137" customWidth="1"/>
    <col min="15320" max="15320" width="15.42578125" style="137" customWidth="1"/>
    <col min="15321" max="15321" width="8.28515625" style="137" customWidth="1"/>
    <col min="15322" max="15322" width="8.5703125" style="137" customWidth="1"/>
    <col min="15323" max="15323" width="18" style="137" customWidth="1"/>
    <col min="15324" max="15324" width="19.85546875" style="137" customWidth="1"/>
    <col min="15325" max="15325" width="5.42578125" style="137" customWidth="1"/>
    <col min="15326" max="15326" width="5.28515625" style="137" customWidth="1"/>
    <col min="15327" max="15327" width="4.7109375" style="137" customWidth="1"/>
    <col min="15328" max="15328" width="5.28515625" style="137" customWidth="1"/>
    <col min="15329" max="15572" width="8.85546875" style="137"/>
    <col min="15573" max="15573" width="3.42578125" style="137" customWidth="1"/>
    <col min="15574" max="15574" width="35.7109375" style="137" customWidth="1"/>
    <col min="15575" max="15575" width="17.140625" style="137" customWidth="1"/>
    <col min="15576" max="15576" width="15.42578125" style="137" customWidth="1"/>
    <col min="15577" max="15577" width="8.28515625" style="137" customWidth="1"/>
    <col min="15578" max="15578" width="8.5703125" style="137" customWidth="1"/>
    <col min="15579" max="15579" width="18" style="137" customWidth="1"/>
    <col min="15580" max="15580" width="19.85546875" style="137" customWidth="1"/>
    <col min="15581" max="15581" width="5.42578125" style="137" customWidth="1"/>
    <col min="15582" max="15582" width="5.28515625" style="137" customWidth="1"/>
    <col min="15583" max="15583" width="4.7109375" style="137" customWidth="1"/>
    <col min="15584" max="15584" width="5.28515625" style="137" customWidth="1"/>
    <col min="15585" max="15828" width="8.85546875" style="137"/>
    <col min="15829" max="15829" width="3.42578125" style="137" customWidth="1"/>
    <col min="15830" max="15830" width="35.7109375" style="137" customWidth="1"/>
    <col min="15831" max="15831" width="17.140625" style="137" customWidth="1"/>
    <col min="15832" max="15832" width="15.42578125" style="137" customWidth="1"/>
    <col min="15833" max="15833" width="8.28515625" style="137" customWidth="1"/>
    <col min="15834" max="15834" width="8.5703125" style="137" customWidth="1"/>
    <col min="15835" max="15835" width="18" style="137" customWidth="1"/>
    <col min="15836" max="15836" width="19.85546875" style="137" customWidth="1"/>
    <col min="15837" max="15837" width="5.42578125" style="137" customWidth="1"/>
    <col min="15838" max="15838" width="5.28515625" style="137" customWidth="1"/>
    <col min="15839" max="15839" width="4.7109375" style="137" customWidth="1"/>
    <col min="15840" max="15840" width="5.28515625" style="137" customWidth="1"/>
    <col min="15841" max="16084" width="8.85546875" style="137"/>
    <col min="16085" max="16085" width="3.42578125" style="137" customWidth="1"/>
    <col min="16086" max="16086" width="35.7109375" style="137" customWidth="1"/>
    <col min="16087" max="16087" width="17.140625" style="137" customWidth="1"/>
    <col min="16088" max="16088" width="15.42578125" style="137" customWidth="1"/>
    <col min="16089" max="16089" width="8.28515625" style="137" customWidth="1"/>
    <col min="16090" max="16090" width="8.5703125" style="137" customWidth="1"/>
    <col min="16091" max="16091" width="18" style="137" customWidth="1"/>
    <col min="16092" max="16092" width="19.85546875" style="137" customWidth="1"/>
    <col min="16093" max="16093" width="5.42578125" style="137" customWidth="1"/>
    <col min="16094" max="16094" width="5.28515625" style="137" customWidth="1"/>
    <col min="16095" max="16095" width="4.7109375" style="137" customWidth="1"/>
    <col min="16096" max="16096" width="5.28515625" style="137" customWidth="1"/>
    <col min="16097" max="16364" width="8.85546875" style="137"/>
    <col min="16365" max="16384" width="9.140625" style="137" customWidth="1"/>
  </cols>
  <sheetData>
    <row r="1" spans="1:18" ht="16.5" customHeight="1" x14ac:dyDescent="0.25"/>
    <row r="2" spans="1:18" ht="16.5" customHeight="1" x14ac:dyDescent="0.25">
      <c r="K2" s="61"/>
      <c r="L2" s="61" t="s">
        <v>65</v>
      </c>
      <c r="M2" s="61"/>
    </row>
    <row r="3" spans="1:18" s="62" customFormat="1" ht="16.5" customHeight="1" x14ac:dyDescent="0.3">
      <c r="A3" s="232"/>
      <c r="B3" s="125"/>
      <c r="C3" s="126"/>
      <c r="D3" s="126"/>
      <c r="E3" s="205"/>
      <c r="F3" s="205"/>
      <c r="G3" s="234"/>
      <c r="H3" s="234"/>
      <c r="K3" s="127"/>
      <c r="L3" s="236" t="s">
        <v>99</v>
      </c>
      <c r="M3" s="240"/>
      <c r="N3" s="259"/>
      <c r="O3" s="234"/>
      <c r="P3" s="234"/>
    </row>
    <row r="4" spans="1:18" s="62" customFormat="1" ht="16.5" customHeight="1" x14ac:dyDescent="0.3">
      <c r="A4" s="232"/>
      <c r="B4" s="125"/>
      <c r="C4" s="126"/>
      <c r="D4" s="126"/>
      <c r="E4" s="205"/>
      <c r="F4" s="205"/>
      <c r="G4" s="234"/>
      <c r="H4" s="234"/>
      <c r="K4" s="127"/>
      <c r="L4" s="236" t="s">
        <v>26</v>
      </c>
      <c r="M4" s="240"/>
      <c r="N4" s="259"/>
      <c r="O4" s="234"/>
      <c r="P4" s="234"/>
    </row>
    <row r="5" spans="1:18" s="62" customFormat="1" ht="16.5" customHeight="1" x14ac:dyDescent="0.3">
      <c r="A5" s="232"/>
      <c r="B5" s="125"/>
      <c r="C5" s="126"/>
      <c r="D5" s="126"/>
      <c r="E5" s="205"/>
      <c r="F5" s="205"/>
      <c r="G5" s="234"/>
      <c r="H5" s="234"/>
      <c r="K5" s="127"/>
      <c r="L5" s="236" t="s">
        <v>58</v>
      </c>
      <c r="M5" s="240"/>
      <c r="N5" s="259"/>
      <c r="O5" s="234"/>
      <c r="P5" s="234"/>
    </row>
    <row r="6" spans="1:18" s="62" customFormat="1" ht="16.5" customHeight="1" x14ac:dyDescent="0.3">
      <c r="A6" s="232"/>
      <c r="B6" s="125"/>
      <c r="C6" s="126"/>
      <c r="D6" s="126"/>
      <c r="E6" s="205"/>
      <c r="F6" s="205"/>
      <c r="G6" s="234"/>
      <c r="H6" s="234"/>
      <c r="K6" s="127"/>
      <c r="L6" s="236" t="s">
        <v>122</v>
      </c>
      <c r="M6" s="240"/>
      <c r="N6" s="259"/>
      <c r="O6" s="234"/>
      <c r="P6" s="234"/>
    </row>
    <row r="7" spans="1:18" s="62" customFormat="1" ht="12" customHeight="1" x14ac:dyDescent="0.3">
      <c r="A7" s="232"/>
      <c r="B7" s="125"/>
      <c r="C7" s="126"/>
      <c r="D7" s="126"/>
      <c r="E7" s="205"/>
      <c r="F7" s="205"/>
      <c r="G7" s="234"/>
      <c r="H7" s="234"/>
      <c r="N7" s="259"/>
      <c r="O7" s="234"/>
      <c r="P7" s="234"/>
    </row>
    <row r="8" spans="1:18" s="138" customFormat="1" ht="15.75" customHeight="1" x14ac:dyDescent="0.2">
      <c r="A8" s="348" t="s">
        <v>64</v>
      </c>
      <c r="B8" s="348"/>
      <c r="C8" s="348"/>
      <c r="D8" s="348"/>
      <c r="E8" s="348"/>
      <c r="F8" s="348"/>
      <c r="G8" s="348"/>
      <c r="H8" s="348"/>
      <c r="I8" s="348"/>
      <c r="J8" s="348"/>
      <c r="K8" s="348"/>
      <c r="L8" s="348"/>
      <c r="M8" s="239"/>
      <c r="N8" s="260"/>
      <c r="O8" s="249"/>
      <c r="P8" s="249"/>
    </row>
    <row r="9" spans="1:18" s="138" customFormat="1" ht="24" customHeight="1" x14ac:dyDescent="0.2">
      <c r="A9" s="348"/>
      <c r="B9" s="348"/>
      <c r="C9" s="348"/>
      <c r="D9" s="348"/>
      <c r="E9" s="348"/>
      <c r="F9" s="348"/>
      <c r="G9" s="348"/>
      <c r="H9" s="348"/>
      <c r="I9" s="348"/>
      <c r="J9" s="348"/>
      <c r="K9" s="348"/>
      <c r="L9" s="348"/>
      <c r="M9" s="239"/>
      <c r="N9" s="260"/>
      <c r="O9" s="249"/>
      <c r="P9" s="249"/>
    </row>
    <row r="10" spans="1:18" s="141" customFormat="1" ht="12.75" x14ac:dyDescent="0.2">
      <c r="A10" s="139"/>
      <c r="B10" s="140"/>
      <c r="C10" s="139"/>
      <c r="D10" s="139"/>
      <c r="E10" s="206"/>
      <c r="F10" s="206"/>
      <c r="G10" s="235"/>
      <c r="H10" s="235"/>
      <c r="N10" s="261"/>
      <c r="O10" s="235"/>
      <c r="P10" s="235"/>
    </row>
    <row r="11" spans="1:18" s="141" customFormat="1" ht="26.45" customHeight="1" x14ac:dyDescent="0.2">
      <c r="A11" s="341" t="s">
        <v>0</v>
      </c>
      <c r="B11" s="341" t="s">
        <v>127</v>
      </c>
      <c r="C11" s="341" t="s">
        <v>28</v>
      </c>
      <c r="D11" s="341" t="s">
        <v>128</v>
      </c>
      <c r="E11" s="365" t="s">
        <v>129</v>
      </c>
      <c r="F11" s="366"/>
      <c r="G11" s="349" t="s">
        <v>212</v>
      </c>
      <c r="H11" s="349"/>
      <c r="I11" s="350" t="s">
        <v>213</v>
      </c>
      <c r="J11" s="344"/>
      <c r="K11" s="344"/>
      <c r="L11" s="344"/>
      <c r="M11" s="362" t="s">
        <v>1950</v>
      </c>
      <c r="N11" s="361" t="s">
        <v>1984</v>
      </c>
      <c r="O11" s="341" t="s">
        <v>1946</v>
      </c>
      <c r="P11" s="344" t="s">
        <v>1947</v>
      </c>
      <c r="Q11" s="341" t="s">
        <v>1948</v>
      </c>
      <c r="R11" s="345" t="s">
        <v>1949</v>
      </c>
    </row>
    <row r="12" spans="1:18" s="141" customFormat="1" ht="26.45" customHeight="1" x14ac:dyDescent="0.2">
      <c r="A12" s="342"/>
      <c r="B12" s="342"/>
      <c r="C12" s="342"/>
      <c r="D12" s="342"/>
      <c r="E12" s="351" t="s">
        <v>130</v>
      </c>
      <c r="F12" s="351" t="s">
        <v>131</v>
      </c>
      <c r="G12" s="353" t="s">
        <v>214</v>
      </c>
      <c r="H12" s="353" t="s">
        <v>215</v>
      </c>
      <c r="I12" s="355" t="s">
        <v>216</v>
      </c>
      <c r="J12" s="355"/>
      <c r="K12" s="355" t="s">
        <v>217</v>
      </c>
      <c r="L12" s="355"/>
      <c r="M12" s="363"/>
      <c r="N12" s="361"/>
      <c r="O12" s="342"/>
      <c r="P12" s="344"/>
      <c r="Q12" s="342"/>
      <c r="R12" s="346"/>
    </row>
    <row r="13" spans="1:18" s="141" customFormat="1" ht="15" customHeight="1" x14ac:dyDescent="0.2">
      <c r="A13" s="343"/>
      <c r="B13" s="343"/>
      <c r="C13" s="343"/>
      <c r="D13" s="343"/>
      <c r="E13" s="352"/>
      <c r="F13" s="352"/>
      <c r="G13" s="354"/>
      <c r="H13" s="354"/>
      <c r="I13" s="134" t="s">
        <v>218</v>
      </c>
      <c r="J13" s="134" t="s">
        <v>219</v>
      </c>
      <c r="K13" s="134" t="s">
        <v>218</v>
      </c>
      <c r="L13" s="134" t="s">
        <v>219</v>
      </c>
      <c r="M13" s="364"/>
      <c r="N13" s="361"/>
      <c r="O13" s="343"/>
      <c r="P13" s="344"/>
      <c r="Q13" s="343"/>
      <c r="R13" s="347"/>
    </row>
    <row r="14" spans="1:18" s="141" customFormat="1" ht="20.45" customHeight="1" x14ac:dyDescent="0.2">
      <c r="A14" s="367" t="s">
        <v>220</v>
      </c>
      <c r="B14" s="368"/>
      <c r="C14" s="368"/>
      <c r="D14" s="368"/>
      <c r="E14" s="368"/>
      <c r="F14" s="368"/>
      <c r="G14" s="368"/>
      <c r="H14" s="368"/>
      <c r="I14" s="368"/>
      <c r="J14" s="368"/>
      <c r="K14" s="368"/>
      <c r="L14" s="368"/>
      <c r="M14" s="246"/>
      <c r="N14" s="267"/>
      <c r="O14" s="250"/>
      <c r="P14" s="250"/>
      <c r="Q14" s="241"/>
      <c r="R14" s="241"/>
    </row>
    <row r="15" spans="1:18" s="141" customFormat="1" ht="68.45" customHeight="1" x14ac:dyDescent="0.2">
      <c r="A15" s="142">
        <v>1</v>
      </c>
      <c r="B15" s="187" t="s">
        <v>783</v>
      </c>
      <c r="C15" s="187" t="s">
        <v>784</v>
      </c>
      <c r="D15" s="187" t="s">
        <v>785</v>
      </c>
      <c r="E15" s="207">
        <v>174.43</v>
      </c>
      <c r="F15" s="207">
        <v>174.43</v>
      </c>
      <c r="G15" s="189" t="s">
        <v>786</v>
      </c>
      <c r="H15" s="170" t="s">
        <v>542</v>
      </c>
      <c r="I15" s="130">
        <v>150</v>
      </c>
      <c r="J15" s="130">
        <v>120</v>
      </c>
      <c r="K15" s="130">
        <v>200</v>
      </c>
      <c r="L15" s="130">
        <v>130</v>
      </c>
      <c r="M15" s="130">
        <v>2021</v>
      </c>
      <c r="N15" s="263" t="s">
        <v>10</v>
      </c>
      <c r="O15" s="251" t="s">
        <v>10</v>
      </c>
      <c r="P15" s="251" t="s">
        <v>196</v>
      </c>
      <c r="Q15" s="183">
        <v>2</v>
      </c>
      <c r="R15" s="262">
        <v>6</v>
      </c>
    </row>
    <row r="16" spans="1:18" s="141" customFormat="1" ht="46.15" customHeight="1" x14ac:dyDescent="0.2">
      <c r="A16" s="142">
        <v>2</v>
      </c>
      <c r="B16" s="187" t="s">
        <v>31</v>
      </c>
      <c r="C16" s="187" t="s">
        <v>787</v>
      </c>
      <c r="D16" s="187" t="s">
        <v>788</v>
      </c>
      <c r="E16" s="207">
        <v>123.51</v>
      </c>
      <c r="F16" s="207">
        <v>123.51</v>
      </c>
      <c r="G16" s="189" t="s">
        <v>548</v>
      </c>
      <c r="H16" s="170" t="s">
        <v>549</v>
      </c>
      <c r="I16" s="130" t="s">
        <v>102</v>
      </c>
      <c r="J16" s="130">
        <v>300</v>
      </c>
      <c r="K16" s="130">
        <v>250</v>
      </c>
      <c r="L16" s="130">
        <v>15</v>
      </c>
      <c r="M16" s="130">
        <v>2021</v>
      </c>
      <c r="N16" s="263" t="s">
        <v>14</v>
      </c>
      <c r="O16" s="251" t="s">
        <v>11</v>
      </c>
      <c r="P16" s="251" t="s">
        <v>193</v>
      </c>
      <c r="Q16" s="183">
        <v>3</v>
      </c>
      <c r="R16" s="262">
        <v>3</v>
      </c>
    </row>
    <row r="17" spans="1:18" s="141" customFormat="1" ht="41.45" customHeight="1" x14ac:dyDescent="0.2">
      <c r="A17" s="142">
        <v>3</v>
      </c>
      <c r="B17" s="187" t="s">
        <v>137</v>
      </c>
      <c r="C17" s="187" t="s">
        <v>789</v>
      </c>
      <c r="D17" s="187" t="s">
        <v>790</v>
      </c>
      <c r="E17" s="207">
        <v>58.29</v>
      </c>
      <c r="F17" s="207">
        <v>58.29</v>
      </c>
      <c r="G17" s="190" t="s">
        <v>419</v>
      </c>
      <c r="H17" s="179" t="s">
        <v>791</v>
      </c>
      <c r="I17" s="180" t="s">
        <v>101</v>
      </c>
      <c r="J17" s="181">
        <v>190</v>
      </c>
      <c r="K17" s="180">
        <v>200</v>
      </c>
      <c r="L17" s="181">
        <v>112</v>
      </c>
      <c r="M17" s="130">
        <v>2021</v>
      </c>
      <c r="N17" s="263" t="s">
        <v>194</v>
      </c>
      <c r="O17" s="251" t="s">
        <v>12</v>
      </c>
      <c r="P17" s="251" t="s">
        <v>195</v>
      </c>
      <c r="Q17" s="183">
        <v>4</v>
      </c>
      <c r="R17" s="262">
        <v>5</v>
      </c>
    </row>
    <row r="18" spans="1:18" s="141" customFormat="1" ht="39" customHeight="1" x14ac:dyDescent="0.2">
      <c r="A18" s="142">
        <v>4</v>
      </c>
      <c r="B18" s="187" t="s">
        <v>792</v>
      </c>
      <c r="C18" s="187" t="s">
        <v>793</v>
      </c>
      <c r="D18" s="187" t="s">
        <v>794</v>
      </c>
      <c r="E18" s="207">
        <v>9.74</v>
      </c>
      <c r="F18" s="207">
        <v>9.74</v>
      </c>
      <c r="G18" s="191" t="s">
        <v>795</v>
      </c>
      <c r="H18" s="186" t="s">
        <v>796</v>
      </c>
      <c r="I18" s="130" t="s">
        <v>29</v>
      </c>
      <c r="J18" s="130">
        <v>5</v>
      </c>
      <c r="K18" s="130"/>
      <c r="L18" s="130"/>
      <c r="M18" s="130">
        <v>2021</v>
      </c>
      <c r="N18" s="263" t="s">
        <v>293</v>
      </c>
      <c r="O18" s="251" t="s">
        <v>10</v>
      </c>
      <c r="P18" s="251" t="s">
        <v>191</v>
      </c>
      <c r="Q18" s="183">
        <v>2</v>
      </c>
      <c r="R18" s="262">
        <v>1</v>
      </c>
    </row>
    <row r="19" spans="1:18" s="141" customFormat="1" ht="44.45" customHeight="1" x14ac:dyDescent="0.2">
      <c r="A19" s="142">
        <v>5</v>
      </c>
      <c r="B19" s="192" t="s">
        <v>95</v>
      </c>
      <c r="C19" s="192" t="s">
        <v>797</v>
      </c>
      <c r="D19" s="192" t="s">
        <v>798</v>
      </c>
      <c r="E19" s="208">
        <v>178.935</v>
      </c>
      <c r="F19" s="208">
        <v>178.935</v>
      </c>
      <c r="G19" s="193" t="s">
        <v>327</v>
      </c>
      <c r="H19" s="175" t="s">
        <v>328</v>
      </c>
      <c r="I19" s="130">
        <v>200</v>
      </c>
      <c r="J19" s="130">
        <v>80</v>
      </c>
      <c r="K19" s="130">
        <v>200</v>
      </c>
      <c r="L19" s="130">
        <v>50</v>
      </c>
      <c r="M19" s="130">
        <v>2021</v>
      </c>
      <c r="N19" s="263" t="s">
        <v>1952</v>
      </c>
      <c r="O19" s="251" t="s">
        <v>10</v>
      </c>
      <c r="P19" s="251" t="s">
        <v>191</v>
      </c>
      <c r="Q19" s="183">
        <v>2</v>
      </c>
      <c r="R19" s="262">
        <v>1</v>
      </c>
    </row>
    <row r="20" spans="1:18" s="141" customFormat="1" ht="52.15" customHeight="1" x14ac:dyDescent="0.2">
      <c r="A20" s="142">
        <v>6</v>
      </c>
      <c r="B20" s="187" t="s">
        <v>799</v>
      </c>
      <c r="C20" s="187" t="s">
        <v>800</v>
      </c>
      <c r="D20" s="187" t="s">
        <v>801</v>
      </c>
      <c r="E20" s="207">
        <v>116.1</v>
      </c>
      <c r="F20" s="207">
        <v>116.1</v>
      </c>
      <c r="G20" s="191" t="s">
        <v>802</v>
      </c>
      <c r="H20" s="174" t="s">
        <v>803</v>
      </c>
      <c r="I20" s="130"/>
      <c r="J20" s="130"/>
      <c r="K20" s="130"/>
      <c r="L20" s="130"/>
      <c r="M20" s="130">
        <v>2021</v>
      </c>
      <c r="N20" s="263" t="s">
        <v>1962</v>
      </c>
      <c r="O20" s="251" t="s">
        <v>11</v>
      </c>
      <c r="P20" s="251" t="s">
        <v>193</v>
      </c>
      <c r="Q20" s="183">
        <v>3</v>
      </c>
      <c r="R20" s="262">
        <v>3</v>
      </c>
    </row>
    <row r="21" spans="1:18" s="141" customFormat="1" ht="51" customHeight="1" x14ac:dyDescent="0.2">
      <c r="A21" s="142">
        <v>7</v>
      </c>
      <c r="B21" s="187" t="s">
        <v>804</v>
      </c>
      <c r="C21" s="187" t="s">
        <v>805</v>
      </c>
      <c r="D21" s="187" t="s">
        <v>806</v>
      </c>
      <c r="E21" s="207">
        <v>18.899999999999999</v>
      </c>
      <c r="F21" s="207"/>
      <c r="G21" s="193" t="s">
        <v>807</v>
      </c>
      <c r="H21" s="175" t="s">
        <v>808</v>
      </c>
      <c r="I21" s="130"/>
      <c r="J21" s="130"/>
      <c r="K21" s="130"/>
      <c r="L21" s="130"/>
      <c r="M21" s="130">
        <v>2021</v>
      </c>
      <c r="N21" s="263" t="s">
        <v>1963</v>
      </c>
      <c r="O21" s="251" t="s">
        <v>301</v>
      </c>
      <c r="P21" s="251"/>
      <c r="Q21" s="183">
        <v>11</v>
      </c>
      <c r="R21" s="262"/>
    </row>
    <row r="22" spans="1:18" s="141" customFormat="1" ht="76.900000000000006" customHeight="1" x14ac:dyDescent="0.2">
      <c r="A22" s="142">
        <v>8</v>
      </c>
      <c r="B22" s="187" t="s">
        <v>562</v>
      </c>
      <c r="C22" s="187" t="s">
        <v>809</v>
      </c>
      <c r="D22" s="187" t="s">
        <v>810</v>
      </c>
      <c r="E22" s="207">
        <v>30.92</v>
      </c>
      <c r="F22" s="207">
        <v>30.92</v>
      </c>
      <c r="G22" s="193" t="s">
        <v>811</v>
      </c>
      <c r="H22" s="175" t="s">
        <v>812</v>
      </c>
      <c r="I22" s="130"/>
      <c r="J22" s="130"/>
      <c r="K22" s="130"/>
      <c r="L22" s="130"/>
      <c r="M22" s="130">
        <v>2021</v>
      </c>
      <c r="N22" s="263" t="s">
        <v>1978</v>
      </c>
      <c r="O22" s="251" t="s">
        <v>13</v>
      </c>
      <c r="P22" s="251" t="s">
        <v>194</v>
      </c>
      <c r="Q22" s="183">
        <v>5</v>
      </c>
      <c r="R22" s="262">
        <v>4</v>
      </c>
    </row>
    <row r="23" spans="1:18" s="141" customFormat="1" ht="27.6" customHeight="1" x14ac:dyDescent="0.2">
      <c r="A23" s="142"/>
      <c r="B23" s="143"/>
      <c r="C23" s="142"/>
      <c r="D23" s="148" t="s">
        <v>223</v>
      </c>
      <c r="E23" s="166">
        <f>SUM(E15:E22)</f>
        <v>710.82499999999993</v>
      </c>
      <c r="F23" s="166">
        <f>SUM(F15:F22)</f>
        <v>691.92499999999995</v>
      </c>
      <c r="G23" s="237"/>
      <c r="H23" s="237"/>
      <c r="I23" s="133"/>
      <c r="J23" s="130"/>
      <c r="K23" s="133"/>
      <c r="L23" s="130"/>
      <c r="M23" s="130"/>
      <c r="N23" s="263"/>
      <c r="O23" s="183"/>
      <c r="P23" s="183"/>
      <c r="Q23" s="108"/>
      <c r="R23" s="242"/>
    </row>
    <row r="24" spans="1:18" s="141" customFormat="1" ht="24" customHeight="1" x14ac:dyDescent="0.2">
      <c r="A24" s="367" t="s">
        <v>224</v>
      </c>
      <c r="B24" s="368"/>
      <c r="C24" s="368"/>
      <c r="D24" s="368"/>
      <c r="E24" s="368"/>
      <c r="F24" s="368"/>
      <c r="G24" s="368"/>
      <c r="H24" s="368"/>
      <c r="I24" s="368"/>
      <c r="J24" s="368"/>
      <c r="K24" s="368"/>
      <c r="L24" s="368"/>
      <c r="M24" s="246"/>
      <c r="N24" s="264"/>
      <c r="O24" s="250"/>
      <c r="P24" s="250"/>
      <c r="Q24" s="241"/>
      <c r="R24" s="241"/>
    </row>
    <row r="25" spans="1:18" s="141" customFormat="1" ht="55.9" customHeight="1" x14ac:dyDescent="0.2">
      <c r="A25" s="142">
        <v>1</v>
      </c>
      <c r="B25" s="187" t="s">
        <v>489</v>
      </c>
      <c r="C25" s="187" t="s">
        <v>490</v>
      </c>
      <c r="D25" s="187" t="s">
        <v>813</v>
      </c>
      <c r="E25" s="207">
        <v>7.4999999999999997E-2</v>
      </c>
      <c r="F25" s="207"/>
      <c r="G25" s="193" t="s">
        <v>491</v>
      </c>
      <c r="H25" s="175"/>
      <c r="I25" s="130">
        <v>63</v>
      </c>
      <c r="J25" s="130">
        <v>155</v>
      </c>
      <c r="K25" s="177"/>
      <c r="L25" s="130"/>
      <c r="M25" s="130">
        <v>2021</v>
      </c>
      <c r="N25" s="263" t="s">
        <v>285</v>
      </c>
      <c r="O25" s="251" t="s">
        <v>13</v>
      </c>
      <c r="P25" s="251"/>
      <c r="Q25" s="183">
        <v>5</v>
      </c>
      <c r="R25" s="108"/>
    </row>
    <row r="26" spans="1:18" s="141" customFormat="1" ht="43.9" customHeight="1" x14ac:dyDescent="0.2">
      <c r="A26" s="142">
        <v>2</v>
      </c>
      <c r="B26" s="171" t="s">
        <v>333</v>
      </c>
      <c r="C26" s="171" t="s">
        <v>334</v>
      </c>
      <c r="D26" s="171" t="s">
        <v>814</v>
      </c>
      <c r="E26" s="194">
        <v>0.92500000000000004</v>
      </c>
      <c r="F26" s="194">
        <v>0.92500000000000004</v>
      </c>
      <c r="G26" s="195" t="s">
        <v>815</v>
      </c>
      <c r="H26" s="178" t="s">
        <v>816</v>
      </c>
      <c r="I26" s="130"/>
      <c r="J26" s="130"/>
      <c r="K26" s="130"/>
      <c r="L26" s="130"/>
      <c r="M26" s="130">
        <v>2021</v>
      </c>
      <c r="N26" s="263" t="s">
        <v>2000</v>
      </c>
      <c r="O26" s="251" t="s">
        <v>11</v>
      </c>
      <c r="P26" s="251" t="s">
        <v>193</v>
      </c>
      <c r="Q26" s="183">
        <v>3</v>
      </c>
      <c r="R26" s="183">
        <v>3</v>
      </c>
    </row>
    <row r="27" spans="1:18" s="141" customFormat="1" ht="56.45" customHeight="1" x14ac:dyDescent="0.2">
      <c r="A27" s="142">
        <v>3</v>
      </c>
      <c r="B27" s="187" t="s">
        <v>336</v>
      </c>
      <c r="C27" s="187" t="s">
        <v>817</v>
      </c>
      <c r="D27" s="187" t="s">
        <v>818</v>
      </c>
      <c r="E27" s="207">
        <v>0.18</v>
      </c>
      <c r="F27" s="207">
        <v>0.18</v>
      </c>
      <c r="G27" s="195" t="s">
        <v>337</v>
      </c>
      <c r="H27" s="170" t="s">
        <v>338</v>
      </c>
      <c r="I27" s="130"/>
      <c r="J27" s="130"/>
      <c r="K27" s="177"/>
      <c r="L27" s="130"/>
      <c r="M27" s="130">
        <v>2021</v>
      </c>
      <c r="N27" s="263" t="s">
        <v>2001</v>
      </c>
      <c r="O27" s="251" t="s">
        <v>10</v>
      </c>
      <c r="P27" s="251" t="s">
        <v>191</v>
      </c>
      <c r="Q27" s="183">
        <v>2</v>
      </c>
      <c r="R27" s="183">
        <v>1</v>
      </c>
    </row>
    <row r="28" spans="1:18" s="141" customFormat="1" ht="44.45" customHeight="1" x14ac:dyDescent="0.2">
      <c r="A28" s="142">
        <v>4</v>
      </c>
      <c r="B28" s="187" t="s">
        <v>469</v>
      </c>
      <c r="C28" s="187" t="s">
        <v>819</v>
      </c>
      <c r="D28" s="187" t="s">
        <v>820</v>
      </c>
      <c r="E28" s="207">
        <v>4.4450000000000003</v>
      </c>
      <c r="F28" s="207">
        <v>0.84499999999999997</v>
      </c>
      <c r="G28" s="196" t="s">
        <v>470</v>
      </c>
      <c r="H28" s="131" t="s">
        <v>471</v>
      </c>
      <c r="I28" s="177"/>
      <c r="J28" s="177"/>
      <c r="K28" s="177"/>
      <c r="L28" s="177"/>
      <c r="M28" s="130">
        <v>2021</v>
      </c>
      <c r="N28" s="263" t="s">
        <v>2005</v>
      </c>
      <c r="O28" s="251" t="s">
        <v>13</v>
      </c>
      <c r="P28" s="251" t="s">
        <v>195</v>
      </c>
      <c r="Q28" s="183">
        <v>5</v>
      </c>
      <c r="R28" s="183">
        <v>5</v>
      </c>
    </row>
    <row r="29" spans="1:18" s="141" customFormat="1" ht="43.15" customHeight="1" x14ac:dyDescent="0.2">
      <c r="A29" s="142">
        <v>5</v>
      </c>
      <c r="B29" s="187" t="s">
        <v>821</v>
      </c>
      <c r="C29" s="187" t="s">
        <v>822</v>
      </c>
      <c r="D29" s="187" t="s">
        <v>823</v>
      </c>
      <c r="E29" s="207">
        <v>1.56</v>
      </c>
      <c r="F29" s="207">
        <v>1.56</v>
      </c>
      <c r="G29" s="196" t="s">
        <v>438</v>
      </c>
      <c r="H29" s="131" t="s">
        <v>824</v>
      </c>
      <c r="I29" s="177"/>
      <c r="J29" s="177"/>
      <c r="K29" s="177"/>
      <c r="L29" s="177"/>
      <c r="M29" s="130">
        <v>2021</v>
      </c>
      <c r="N29" s="263" t="s">
        <v>2007</v>
      </c>
      <c r="O29" s="251" t="s">
        <v>14</v>
      </c>
      <c r="P29" s="251" t="s">
        <v>195</v>
      </c>
      <c r="Q29" s="183">
        <v>6</v>
      </c>
      <c r="R29" s="183">
        <v>5</v>
      </c>
    </row>
    <row r="30" spans="1:18" s="141" customFormat="1" ht="40.9" customHeight="1" x14ac:dyDescent="0.2">
      <c r="A30" s="142">
        <v>6</v>
      </c>
      <c r="B30" s="187" t="s">
        <v>86</v>
      </c>
      <c r="C30" s="187" t="s">
        <v>141</v>
      </c>
      <c r="D30" s="187" t="s">
        <v>825</v>
      </c>
      <c r="E30" s="207">
        <v>0.24</v>
      </c>
      <c r="F30" s="207">
        <v>0.24</v>
      </c>
      <c r="G30" s="196" t="s">
        <v>482</v>
      </c>
      <c r="H30" s="131" t="s">
        <v>483</v>
      </c>
      <c r="I30" s="177"/>
      <c r="J30" s="177"/>
      <c r="K30" s="177"/>
      <c r="L30" s="177"/>
      <c r="M30" s="130">
        <v>2021</v>
      </c>
      <c r="N30" s="263" t="s">
        <v>2016</v>
      </c>
      <c r="O30" s="251" t="s">
        <v>10</v>
      </c>
      <c r="P30" s="251" t="s">
        <v>194</v>
      </c>
      <c r="Q30" s="183">
        <v>2</v>
      </c>
      <c r="R30" s="183">
        <v>4</v>
      </c>
    </row>
    <row r="31" spans="1:18" s="141" customFormat="1" ht="65.45" customHeight="1" x14ac:dyDescent="0.2">
      <c r="A31" s="142">
        <v>7</v>
      </c>
      <c r="B31" s="187" t="s">
        <v>662</v>
      </c>
      <c r="C31" s="187" t="s">
        <v>826</v>
      </c>
      <c r="D31" s="187" t="s">
        <v>827</v>
      </c>
      <c r="E31" s="207">
        <v>10.199999999999999</v>
      </c>
      <c r="F31" s="207">
        <v>10.199999999999999</v>
      </c>
      <c r="G31" s="197" t="s">
        <v>828</v>
      </c>
      <c r="H31" s="178" t="s">
        <v>663</v>
      </c>
      <c r="I31" s="170"/>
      <c r="J31" s="170"/>
      <c r="K31" s="170"/>
      <c r="L31" s="170"/>
      <c r="M31" s="130">
        <v>2021</v>
      </c>
      <c r="N31" s="263" t="s">
        <v>2018</v>
      </c>
      <c r="O31" s="251" t="s">
        <v>13</v>
      </c>
      <c r="P31" s="251" t="s">
        <v>193</v>
      </c>
      <c r="Q31" s="183">
        <v>5</v>
      </c>
      <c r="R31" s="183">
        <v>3</v>
      </c>
    </row>
    <row r="32" spans="1:18" s="141" customFormat="1" ht="39" customHeight="1" x14ac:dyDescent="0.2">
      <c r="A32" s="142">
        <v>8</v>
      </c>
      <c r="B32" s="187" t="s">
        <v>142</v>
      </c>
      <c r="C32" s="187" t="s">
        <v>143</v>
      </c>
      <c r="D32" s="187" t="s">
        <v>829</v>
      </c>
      <c r="E32" s="207">
        <v>8.3000000000000007</v>
      </c>
      <c r="F32" s="207"/>
      <c r="G32" s="196" t="s">
        <v>344</v>
      </c>
      <c r="H32" s="131"/>
      <c r="I32" s="177"/>
      <c r="J32" s="177"/>
      <c r="K32" s="177"/>
      <c r="L32" s="177"/>
      <c r="M32" s="130">
        <v>2021</v>
      </c>
      <c r="N32" s="263" t="s">
        <v>2021</v>
      </c>
      <c r="O32" s="251" t="s">
        <v>14</v>
      </c>
      <c r="P32" s="251"/>
      <c r="Q32" s="183">
        <v>6</v>
      </c>
      <c r="R32" s="108"/>
    </row>
    <row r="33" spans="1:18" s="141" customFormat="1" ht="36.6" customHeight="1" x14ac:dyDescent="0.2">
      <c r="A33" s="142">
        <v>9</v>
      </c>
      <c r="B33" s="187" t="s">
        <v>149</v>
      </c>
      <c r="C33" s="187" t="s">
        <v>150</v>
      </c>
      <c r="D33" s="187" t="s">
        <v>830</v>
      </c>
      <c r="E33" s="207">
        <v>17.399999999999999</v>
      </c>
      <c r="F33" s="207">
        <v>17.399999999999999</v>
      </c>
      <c r="G33" s="196" t="s">
        <v>351</v>
      </c>
      <c r="H33" s="131" t="s">
        <v>352</v>
      </c>
      <c r="I33" s="177"/>
      <c r="J33" s="177"/>
      <c r="K33" s="177"/>
      <c r="L33" s="177"/>
      <c r="M33" s="130">
        <v>2021</v>
      </c>
      <c r="N33" s="263" t="s">
        <v>2025</v>
      </c>
      <c r="O33" s="251" t="s">
        <v>10</v>
      </c>
      <c r="P33" s="251" t="s">
        <v>191</v>
      </c>
      <c r="Q33" s="183">
        <v>2</v>
      </c>
      <c r="R33" s="183">
        <v>1</v>
      </c>
    </row>
    <row r="34" spans="1:18" s="141" customFormat="1" ht="39.6" customHeight="1" x14ac:dyDescent="0.2">
      <c r="A34" s="142">
        <v>10</v>
      </c>
      <c r="B34" s="187" t="s">
        <v>86</v>
      </c>
      <c r="C34" s="187" t="s">
        <v>160</v>
      </c>
      <c r="D34" s="187" t="s">
        <v>831</v>
      </c>
      <c r="E34" s="207">
        <v>0.75</v>
      </c>
      <c r="F34" s="207">
        <v>0.6</v>
      </c>
      <c r="G34" s="196" t="s">
        <v>327</v>
      </c>
      <c r="H34" s="131" t="s">
        <v>355</v>
      </c>
      <c r="I34" s="177"/>
      <c r="J34" s="177"/>
      <c r="K34" s="177"/>
      <c r="L34" s="177"/>
      <c r="M34" s="130">
        <v>2021</v>
      </c>
      <c r="N34" s="263" t="s">
        <v>2036</v>
      </c>
      <c r="O34" s="251" t="s">
        <v>10</v>
      </c>
      <c r="P34" s="251" t="s">
        <v>191</v>
      </c>
      <c r="Q34" s="183">
        <v>2</v>
      </c>
      <c r="R34" s="183">
        <v>1</v>
      </c>
    </row>
    <row r="35" spans="1:18" s="141" customFormat="1" ht="49.15" customHeight="1" x14ac:dyDescent="0.2">
      <c r="A35" s="142">
        <v>11</v>
      </c>
      <c r="B35" s="187" t="s">
        <v>166</v>
      </c>
      <c r="C35" s="187" t="s">
        <v>167</v>
      </c>
      <c r="D35" s="187" t="s">
        <v>832</v>
      </c>
      <c r="E35" s="207">
        <v>5</v>
      </c>
      <c r="F35" s="207">
        <v>4</v>
      </c>
      <c r="G35" s="196" t="s">
        <v>356</v>
      </c>
      <c r="H35" s="131" t="s">
        <v>357</v>
      </c>
      <c r="I35" s="177"/>
      <c r="J35" s="177"/>
      <c r="K35" s="177"/>
      <c r="L35" s="177"/>
      <c r="M35" s="130">
        <v>2021</v>
      </c>
      <c r="N35" s="263" t="s">
        <v>2039</v>
      </c>
      <c r="O35" s="251" t="s">
        <v>10</v>
      </c>
      <c r="P35" s="251" t="s">
        <v>191</v>
      </c>
      <c r="Q35" s="183">
        <v>2</v>
      </c>
      <c r="R35" s="183">
        <v>1</v>
      </c>
    </row>
    <row r="36" spans="1:18" s="141" customFormat="1" ht="57.6" customHeight="1" x14ac:dyDescent="0.2">
      <c r="A36" s="142">
        <v>12</v>
      </c>
      <c r="B36" s="187" t="s">
        <v>176</v>
      </c>
      <c r="C36" s="187" t="s">
        <v>833</v>
      </c>
      <c r="D36" s="187" t="s">
        <v>834</v>
      </c>
      <c r="E36" s="207">
        <v>4.8</v>
      </c>
      <c r="F36" s="207">
        <v>4.8</v>
      </c>
      <c r="G36" s="196" t="s">
        <v>449</v>
      </c>
      <c r="H36" s="131" t="s">
        <v>450</v>
      </c>
      <c r="I36" s="177">
        <v>100</v>
      </c>
      <c r="J36" s="177">
        <v>20</v>
      </c>
      <c r="K36" s="177">
        <v>150</v>
      </c>
      <c r="L36" s="177">
        <v>30</v>
      </c>
      <c r="M36" s="130">
        <v>2021</v>
      </c>
      <c r="N36" s="263" t="s">
        <v>2046</v>
      </c>
      <c r="O36" s="251" t="s">
        <v>12</v>
      </c>
      <c r="P36" s="251" t="s">
        <v>195</v>
      </c>
      <c r="Q36" s="183">
        <v>4</v>
      </c>
      <c r="R36" s="183">
        <v>5</v>
      </c>
    </row>
    <row r="37" spans="1:18" s="141" customFormat="1" ht="47.45" customHeight="1" x14ac:dyDescent="0.2">
      <c r="A37" s="142">
        <v>13</v>
      </c>
      <c r="B37" s="187" t="s">
        <v>171</v>
      </c>
      <c r="C37" s="187" t="s">
        <v>835</v>
      </c>
      <c r="D37" s="187" t="s">
        <v>836</v>
      </c>
      <c r="E37" s="207">
        <v>0.22</v>
      </c>
      <c r="F37" s="207">
        <v>0.22</v>
      </c>
      <c r="G37" s="196" t="s">
        <v>345</v>
      </c>
      <c r="H37" s="131" t="s">
        <v>346</v>
      </c>
      <c r="I37" s="177"/>
      <c r="J37" s="177"/>
      <c r="K37" s="177" t="s">
        <v>100</v>
      </c>
      <c r="L37" s="130">
        <v>155</v>
      </c>
      <c r="M37" s="130">
        <v>2021</v>
      </c>
      <c r="N37" s="263" t="s">
        <v>2052</v>
      </c>
      <c r="O37" s="251" t="s">
        <v>10</v>
      </c>
      <c r="P37" s="251" t="s">
        <v>191</v>
      </c>
      <c r="Q37" s="183">
        <v>2</v>
      </c>
      <c r="R37" s="183">
        <v>1</v>
      </c>
    </row>
    <row r="38" spans="1:18" s="141" customFormat="1" ht="66" customHeight="1" x14ac:dyDescent="0.2">
      <c r="A38" s="142">
        <v>14</v>
      </c>
      <c r="B38" s="187" t="s">
        <v>837</v>
      </c>
      <c r="C38" s="187" t="s">
        <v>833</v>
      </c>
      <c r="D38" s="187" t="s">
        <v>358</v>
      </c>
      <c r="E38" s="207">
        <v>6.4</v>
      </c>
      <c r="F38" s="207">
        <v>6.4</v>
      </c>
      <c r="G38" s="196" t="s">
        <v>227</v>
      </c>
      <c r="H38" s="131" t="s">
        <v>228</v>
      </c>
      <c r="I38" s="177"/>
      <c r="J38" s="177"/>
      <c r="K38" s="177"/>
      <c r="L38" s="177"/>
      <c r="M38" s="130">
        <v>2021</v>
      </c>
      <c r="N38" s="263" t="s">
        <v>2057</v>
      </c>
      <c r="O38" s="251" t="s">
        <v>10</v>
      </c>
      <c r="P38" s="251" t="s">
        <v>191</v>
      </c>
      <c r="Q38" s="183">
        <v>2</v>
      </c>
      <c r="R38" s="183">
        <v>1</v>
      </c>
    </row>
    <row r="39" spans="1:18" s="141" customFormat="1" ht="39.6" customHeight="1" x14ac:dyDescent="0.2">
      <c r="A39" s="142">
        <v>15</v>
      </c>
      <c r="B39" s="187" t="s">
        <v>838</v>
      </c>
      <c r="C39" s="187" t="s">
        <v>839</v>
      </c>
      <c r="D39" s="187" t="s">
        <v>840</v>
      </c>
      <c r="E39" s="207">
        <v>4.8</v>
      </c>
      <c r="F39" s="207">
        <v>4.8</v>
      </c>
      <c r="G39" s="196" t="s">
        <v>227</v>
      </c>
      <c r="H39" s="131" t="s">
        <v>228</v>
      </c>
      <c r="I39" s="177"/>
      <c r="J39" s="177"/>
      <c r="K39" s="177"/>
      <c r="L39" s="177"/>
      <c r="M39" s="130">
        <v>2021</v>
      </c>
      <c r="N39" s="263" t="s">
        <v>2059</v>
      </c>
      <c r="O39" s="251" t="s">
        <v>9</v>
      </c>
      <c r="P39" s="251" t="s">
        <v>191</v>
      </c>
      <c r="Q39" s="183">
        <v>1</v>
      </c>
      <c r="R39" s="183">
        <v>1</v>
      </c>
    </row>
    <row r="40" spans="1:18" s="141" customFormat="1" ht="39.6" customHeight="1" x14ac:dyDescent="0.2">
      <c r="A40" s="142">
        <v>16</v>
      </c>
      <c r="B40" s="187" t="s">
        <v>841</v>
      </c>
      <c r="C40" s="187" t="s">
        <v>833</v>
      </c>
      <c r="D40" s="187" t="s">
        <v>842</v>
      </c>
      <c r="E40" s="207">
        <v>6.4</v>
      </c>
      <c r="F40" s="207">
        <v>6.4</v>
      </c>
      <c r="G40" s="196" t="s">
        <v>227</v>
      </c>
      <c r="H40" s="131" t="s">
        <v>228</v>
      </c>
      <c r="I40" s="177"/>
      <c r="J40" s="177"/>
      <c r="K40" s="177"/>
      <c r="L40" s="177"/>
      <c r="M40" s="130">
        <v>2021</v>
      </c>
      <c r="N40" s="263" t="s">
        <v>2061</v>
      </c>
      <c r="O40" s="251" t="s">
        <v>13</v>
      </c>
      <c r="P40" s="251" t="s">
        <v>196</v>
      </c>
      <c r="Q40" s="183">
        <v>5</v>
      </c>
      <c r="R40" s="183">
        <v>6</v>
      </c>
    </row>
    <row r="41" spans="1:18" s="141" customFormat="1" ht="39.6" customHeight="1" x14ac:dyDescent="0.2">
      <c r="A41" s="142">
        <v>17</v>
      </c>
      <c r="B41" s="187" t="s">
        <v>349</v>
      </c>
      <c r="C41" s="187" t="s">
        <v>843</v>
      </c>
      <c r="D41" s="187" t="s">
        <v>844</v>
      </c>
      <c r="E41" s="207">
        <v>71.11</v>
      </c>
      <c r="F41" s="207">
        <v>66.150000000000006</v>
      </c>
      <c r="G41" s="198" t="s">
        <v>350</v>
      </c>
      <c r="H41" s="186" t="s">
        <v>350</v>
      </c>
      <c r="I41" s="130"/>
      <c r="J41" s="130"/>
      <c r="K41" s="130"/>
      <c r="L41" s="130"/>
      <c r="M41" s="130">
        <v>2021</v>
      </c>
      <c r="N41" s="263" t="s">
        <v>2062</v>
      </c>
      <c r="O41" s="251" t="s">
        <v>11</v>
      </c>
      <c r="P41" s="251" t="s">
        <v>192</v>
      </c>
      <c r="Q41" s="183">
        <v>3</v>
      </c>
      <c r="R41" s="183">
        <v>2</v>
      </c>
    </row>
    <row r="42" spans="1:18" s="141" customFormat="1" ht="62.45" customHeight="1" x14ac:dyDescent="0.2">
      <c r="A42" s="142">
        <v>18</v>
      </c>
      <c r="B42" s="187" t="s">
        <v>492</v>
      </c>
      <c r="C42" s="187" t="s">
        <v>493</v>
      </c>
      <c r="D42" s="187" t="s">
        <v>494</v>
      </c>
      <c r="E42" s="207">
        <v>2.1800000000000002</v>
      </c>
      <c r="F42" s="207">
        <v>1.48</v>
      </c>
      <c r="G42" s="196" t="s">
        <v>495</v>
      </c>
      <c r="H42" s="131" t="s">
        <v>496</v>
      </c>
      <c r="I42" s="177"/>
      <c r="J42" s="177"/>
      <c r="K42" s="177"/>
      <c r="L42" s="177"/>
      <c r="M42" s="130">
        <v>2021</v>
      </c>
      <c r="N42" s="263" t="s">
        <v>2067</v>
      </c>
      <c r="O42" s="251" t="s">
        <v>12</v>
      </c>
      <c r="P42" s="251" t="s">
        <v>195</v>
      </c>
      <c r="Q42" s="183">
        <v>4</v>
      </c>
      <c r="R42" s="183">
        <v>5</v>
      </c>
    </row>
    <row r="43" spans="1:18" s="141" customFormat="1" ht="39.6" customHeight="1" x14ac:dyDescent="0.2">
      <c r="A43" s="142">
        <v>19</v>
      </c>
      <c r="B43" s="187" t="s">
        <v>845</v>
      </c>
      <c r="C43" s="187" t="s">
        <v>155</v>
      </c>
      <c r="D43" s="187" t="s">
        <v>846</v>
      </c>
      <c r="E43" s="207">
        <v>0.05</v>
      </c>
      <c r="F43" s="207">
        <v>0.05</v>
      </c>
      <c r="G43" s="196" t="s">
        <v>353</v>
      </c>
      <c r="H43" s="131" t="s">
        <v>354</v>
      </c>
      <c r="I43" s="177"/>
      <c r="J43" s="177"/>
      <c r="K43" s="177"/>
      <c r="L43" s="177"/>
      <c r="M43" s="130">
        <v>2021</v>
      </c>
      <c r="N43" s="263" t="s">
        <v>2068</v>
      </c>
      <c r="O43" s="251" t="s">
        <v>14</v>
      </c>
      <c r="P43" s="251" t="s">
        <v>191</v>
      </c>
      <c r="Q43" s="183">
        <v>6</v>
      </c>
      <c r="R43" s="183">
        <v>1</v>
      </c>
    </row>
    <row r="44" spans="1:18" s="141" customFormat="1" ht="52.9" customHeight="1" x14ac:dyDescent="0.2">
      <c r="A44" s="142">
        <v>20</v>
      </c>
      <c r="B44" s="187" t="s">
        <v>847</v>
      </c>
      <c r="C44" s="187" t="s">
        <v>833</v>
      </c>
      <c r="D44" s="187" t="s">
        <v>848</v>
      </c>
      <c r="E44" s="207">
        <v>4.8</v>
      </c>
      <c r="F44" s="207">
        <v>4.8</v>
      </c>
      <c r="G44" s="196" t="s">
        <v>849</v>
      </c>
      <c r="H44" s="131" t="s">
        <v>850</v>
      </c>
      <c r="I44" s="177">
        <v>100</v>
      </c>
      <c r="J44" s="177">
        <v>20</v>
      </c>
      <c r="K44" s="177">
        <v>150</v>
      </c>
      <c r="L44" s="177">
        <v>115</v>
      </c>
      <c r="M44" s="130">
        <v>2021</v>
      </c>
      <c r="N44" s="263" t="s">
        <v>2069</v>
      </c>
      <c r="O44" s="251" t="s">
        <v>10</v>
      </c>
      <c r="P44" s="251" t="s">
        <v>191</v>
      </c>
      <c r="Q44" s="183">
        <v>2</v>
      </c>
      <c r="R44" s="183">
        <v>1</v>
      </c>
    </row>
    <row r="45" spans="1:18" s="141" customFormat="1" ht="52.9" customHeight="1" x14ac:dyDescent="0.2">
      <c r="A45" s="142">
        <v>21</v>
      </c>
      <c r="B45" s="187" t="s">
        <v>851</v>
      </c>
      <c r="C45" s="187" t="s">
        <v>852</v>
      </c>
      <c r="D45" s="187" t="s">
        <v>853</v>
      </c>
      <c r="E45" s="207">
        <v>2.88</v>
      </c>
      <c r="F45" s="207">
        <v>2.85</v>
      </c>
      <c r="G45" s="196" t="s">
        <v>854</v>
      </c>
      <c r="H45" s="131" t="s">
        <v>855</v>
      </c>
      <c r="I45" s="177"/>
      <c r="J45" s="177"/>
      <c r="K45" s="177"/>
      <c r="L45" s="177"/>
      <c r="M45" s="130">
        <v>2021</v>
      </c>
      <c r="N45" s="263" t="s">
        <v>2070</v>
      </c>
      <c r="O45" s="251" t="s">
        <v>10</v>
      </c>
      <c r="P45" s="251" t="s">
        <v>191</v>
      </c>
      <c r="Q45" s="183">
        <v>2</v>
      </c>
      <c r="R45" s="183">
        <v>1</v>
      </c>
    </row>
    <row r="46" spans="1:18" s="141" customFormat="1" ht="52.9" customHeight="1" x14ac:dyDescent="0.2">
      <c r="A46" s="142">
        <v>22</v>
      </c>
      <c r="B46" s="187" t="s">
        <v>856</v>
      </c>
      <c r="C46" s="187" t="s">
        <v>833</v>
      </c>
      <c r="D46" s="187" t="s">
        <v>857</v>
      </c>
      <c r="E46" s="207">
        <v>103.72</v>
      </c>
      <c r="F46" s="207">
        <v>56.32</v>
      </c>
      <c r="G46" s="196" t="s">
        <v>858</v>
      </c>
      <c r="H46" s="131" t="s">
        <v>859</v>
      </c>
      <c r="I46" s="177">
        <v>100</v>
      </c>
      <c r="J46" s="177">
        <v>69</v>
      </c>
      <c r="K46" s="177"/>
      <c r="L46" s="177"/>
      <c r="M46" s="130">
        <v>2021</v>
      </c>
      <c r="N46" s="263" t="s">
        <v>2071</v>
      </c>
      <c r="O46" s="251" t="s">
        <v>9</v>
      </c>
      <c r="P46" s="251" t="s">
        <v>191</v>
      </c>
      <c r="Q46" s="183">
        <v>1</v>
      </c>
      <c r="R46" s="183">
        <v>1</v>
      </c>
    </row>
    <row r="47" spans="1:18" s="141" customFormat="1" ht="21.6" customHeight="1" x14ac:dyDescent="0.2">
      <c r="A47" s="144"/>
      <c r="B47" s="145"/>
      <c r="C47" s="146"/>
      <c r="D47" s="148" t="s">
        <v>223</v>
      </c>
      <c r="E47" s="166">
        <f>SUM(E25:E46)</f>
        <v>256.43500000000006</v>
      </c>
      <c r="F47" s="166">
        <f>SUM(F25:F46)</f>
        <v>190.22</v>
      </c>
      <c r="G47" s="150"/>
      <c r="H47" s="150"/>
      <c r="I47" s="151"/>
      <c r="J47" s="151"/>
      <c r="K47" s="151"/>
      <c r="L47" s="238"/>
      <c r="M47" s="238"/>
      <c r="N47" s="263"/>
      <c r="O47" s="183"/>
      <c r="P47" s="183"/>
      <c r="Q47" s="108"/>
      <c r="R47" s="108"/>
    </row>
    <row r="48" spans="1:18" s="141" customFormat="1" ht="22.9" customHeight="1" x14ac:dyDescent="0.2">
      <c r="A48" s="367" t="s">
        <v>229</v>
      </c>
      <c r="B48" s="368"/>
      <c r="C48" s="368"/>
      <c r="D48" s="368"/>
      <c r="E48" s="368"/>
      <c r="F48" s="368"/>
      <c r="G48" s="368"/>
      <c r="H48" s="368"/>
      <c r="I48" s="368"/>
      <c r="J48" s="368"/>
      <c r="K48" s="368"/>
      <c r="L48" s="368"/>
      <c r="M48" s="246"/>
      <c r="N48" s="264"/>
      <c r="O48" s="250"/>
      <c r="P48" s="250"/>
      <c r="Q48" s="241"/>
      <c r="R48" s="241"/>
    </row>
    <row r="49" spans="1:18" s="141" customFormat="1" ht="38.25" x14ac:dyDescent="0.2">
      <c r="A49" s="142">
        <v>1</v>
      </c>
      <c r="B49" s="192" t="s">
        <v>104</v>
      </c>
      <c r="C49" s="192" t="s">
        <v>360</v>
      </c>
      <c r="D49" s="192" t="s">
        <v>860</v>
      </c>
      <c r="E49" s="208">
        <v>0.36</v>
      </c>
      <c r="F49" s="209"/>
      <c r="G49" s="199" t="s">
        <v>361</v>
      </c>
      <c r="H49" s="142"/>
      <c r="I49" s="108"/>
      <c r="J49" s="108"/>
      <c r="K49" s="108"/>
      <c r="L49" s="242"/>
      <c r="M49" s="130">
        <v>2021</v>
      </c>
      <c r="N49" s="263" t="s">
        <v>2141</v>
      </c>
      <c r="O49" s="251" t="s">
        <v>11</v>
      </c>
      <c r="P49" s="251"/>
      <c r="Q49" s="183">
        <v>3</v>
      </c>
      <c r="R49" s="108"/>
    </row>
    <row r="50" spans="1:18" s="141" customFormat="1" ht="38.25" x14ac:dyDescent="0.2">
      <c r="A50" s="142">
        <v>2</v>
      </c>
      <c r="B50" s="192" t="s">
        <v>104</v>
      </c>
      <c r="C50" s="192" t="s">
        <v>415</v>
      </c>
      <c r="D50" s="192" t="s">
        <v>861</v>
      </c>
      <c r="E50" s="208">
        <v>1.5</v>
      </c>
      <c r="F50" s="209"/>
      <c r="G50" s="199" t="s">
        <v>416</v>
      </c>
      <c r="H50" s="142"/>
      <c r="I50" s="108"/>
      <c r="J50" s="108"/>
      <c r="K50" s="108"/>
      <c r="L50" s="242"/>
      <c r="M50" s="130">
        <v>2021</v>
      </c>
      <c r="N50" s="263" t="s">
        <v>2150</v>
      </c>
      <c r="O50" s="251" t="s">
        <v>14</v>
      </c>
      <c r="P50" s="251"/>
      <c r="Q50" s="183">
        <v>6</v>
      </c>
      <c r="R50" s="108"/>
    </row>
    <row r="51" spans="1:18" s="141" customFormat="1" ht="42" customHeight="1" x14ac:dyDescent="0.2">
      <c r="A51" s="142">
        <v>3</v>
      </c>
      <c r="B51" s="192" t="s">
        <v>104</v>
      </c>
      <c r="C51" s="192" t="s">
        <v>362</v>
      </c>
      <c r="D51" s="192" t="s">
        <v>862</v>
      </c>
      <c r="E51" s="208">
        <v>0.18</v>
      </c>
      <c r="F51" s="209"/>
      <c r="G51" s="191" t="s">
        <v>363</v>
      </c>
      <c r="H51" s="142"/>
      <c r="I51" s="108"/>
      <c r="J51" s="108"/>
      <c r="K51" s="108"/>
      <c r="L51" s="242"/>
      <c r="M51" s="130">
        <v>2021</v>
      </c>
      <c r="N51" s="263" t="s">
        <v>2152</v>
      </c>
      <c r="O51" s="251" t="s">
        <v>11</v>
      </c>
      <c r="P51" s="251"/>
      <c r="Q51" s="183">
        <v>3</v>
      </c>
      <c r="R51" s="108"/>
    </row>
    <row r="52" spans="1:18" s="141" customFormat="1" ht="54.6" customHeight="1" x14ac:dyDescent="0.2">
      <c r="A52" s="142">
        <v>4</v>
      </c>
      <c r="B52" s="192" t="s">
        <v>104</v>
      </c>
      <c r="C52" s="192" t="s">
        <v>364</v>
      </c>
      <c r="D52" s="192" t="s">
        <v>863</v>
      </c>
      <c r="E52" s="208">
        <v>0.18</v>
      </c>
      <c r="F52" s="209"/>
      <c r="G52" s="199" t="s">
        <v>365</v>
      </c>
      <c r="H52" s="142"/>
      <c r="I52" s="108"/>
      <c r="J52" s="108"/>
      <c r="K52" s="108"/>
      <c r="L52" s="242"/>
      <c r="M52" s="130">
        <v>2021</v>
      </c>
      <c r="N52" s="263" t="s">
        <v>2156</v>
      </c>
      <c r="O52" s="251" t="s">
        <v>10</v>
      </c>
      <c r="P52" s="251"/>
      <c r="Q52" s="183">
        <v>2</v>
      </c>
      <c r="R52" s="108"/>
    </row>
    <row r="53" spans="1:18" s="141" customFormat="1" ht="54.6" customHeight="1" x14ac:dyDescent="0.2">
      <c r="A53" s="142">
        <v>5</v>
      </c>
      <c r="B53" s="192" t="s">
        <v>104</v>
      </c>
      <c r="C53" s="192" t="s">
        <v>366</v>
      </c>
      <c r="D53" s="192" t="s">
        <v>864</v>
      </c>
      <c r="E53" s="208">
        <v>0.5</v>
      </c>
      <c r="F53" s="209"/>
      <c r="G53" s="199" t="s">
        <v>367</v>
      </c>
      <c r="H53" s="142"/>
      <c r="I53" s="108"/>
      <c r="J53" s="108"/>
      <c r="K53" s="108"/>
      <c r="L53" s="242"/>
      <c r="M53" s="130">
        <v>2021</v>
      </c>
      <c r="N53" s="263" t="s">
        <v>2158</v>
      </c>
      <c r="O53" s="251" t="s">
        <v>11</v>
      </c>
      <c r="P53" s="251"/>
      <c r="Q53" s="183">
        <v>3</v>
      </c>
      <c r="R53" s="108"/>
    </row>
    <row r="54" spans="1:18" s="141" customFormat="1" ht="53.45" customHeight="1" x14ac:dyDescent="0.2">
      <c r="A54" s="142">
        <v>6</v>
      </c>
      <c r="B54" s="192" t="s">
        <v>104</v>
      </c>
      <c r="C54" s="192" t="s">
        <v>368</v>
      </c>
      <c r="D54" s="192" t="s">
        <v>865</v>
      </c>
      <c r="E54" s="208">
        <v>0.9</v>
      </c>
      <c r="F54" s="209"/>
      <c r="G54" s="199" t="s">
        <v>369</v>
      </c>
      <c r="H54" s="142"/>
      <c r="I54" s="108"/>
      <c r="J54" s="108"/>
      <c r="K54" s="108"/>
      <c r="L54" s="242"/>
      <c r="M54" s="130">
        <v>2021</v>
      </c>
      <c r="N54" s="263" t="s">
        <v>2159</v>
      </c>
      <c r="O54" s="251" t="s">
        <v>11</v>
      </c>
      <c r="P54" s="251"/>
      <c r="Q54" s="183">
        <v>3</v>
      </c>
      <c r="R54" s="108"/>
    </row>
    <row r="55" spans="1:18" s="141" customFormat="1" ht="55.9" customHeight="1" x14ac:dyDescent="0.2">
      <c r="A55" s="142">
        <v>7</v>
      </c>
      <c r="B55" s="192" t="s">
        <v>104</v>
      </c>
      <c r="C55" s="192" t="s">
        <v>370</v>
      </c>
      <c r="D55" s="192" t="s">
        <v>866</v>
      </c>
      <c r="E55" s="208">
        <v>0.72</v>
      </c>
      <c r="F55" s="209"/>
      <c r="G55" s="199" t="s">
        <v>371</v>
      </c>
      <c r="H55" s="142"/>
      <c r="I55" s="108"/>
      <c r="J55" s="108"/>
      <c r="K55" s="108"/>
      <c r="L55" s="242"/>
      <c r="M55" s="130">
        <v>2021</v>
      </c>
      <c r="N55" s="263" t="s">
        <v>2161</v>
      </c>
      <c r="O55" s="251" t="s">
        <v>11</v>
      </c>
      <c r="P55" s="251"/>
      <c r="Q55" s="183">
        <v>3</v>
      </c>
      <c r="R55" s="108"/>
    </row>
    <row r="56" spans="1:18" s="141" customFormat="1" ht="63.75" x14ac:dyDescent="0.2">
      <c r="A56" s="142">
        <v>8</v>
      </c>
      <c r="B56" s="192" t="s">
        <v>104</v>
      </c>
      <c r="C56" s="192" t="s">
        <v>372</v>
      </c>
      <c r="D56" s="192" t="s">
        <v>867</v>
      </c>
      <c r="E56" s="209"/>
      <c r="F56" s="208">
        <v>0.12</v>
      </c>
      <c r="G56" s="199"/>
      <c r="H56" s="142" t="s">
        <v>868</v>
      </c>
      <c r="I56" s="108"/>
      <c r="J56" s="108"/>
      <c r="K56" s="108"/>
      <c r="L56" s="242"/>
      <c r="M56" s="130">
        <v>2021</v>
      </c>
      <c r="N56" s="263" t="s">
        <v>2170</v>
      </c>
      <c r="O56" s="251"/>
      <c r="P56" s="251" t="s">
        <v>196</v>
      </c>
      <c r="Q56" s="108"/>
      <c r="R56" s="183">
        <v>6</v>
      </c>
    </row>
    <row r="57" spans="1:18" s="141" customFormat="1" ht="63.75" x14ac:dyDescent="0.2">
      <c r="A57" s="142">
        <v>9</v>
      </c>
      <c r="B57" s="192" t="s">
        <v>104</v>
      </c>
      <c r="C57" s="192" t="s">
        <v>373</v>
      </c>
      <c r="D57" s="192" t="s">
        <v>869</v>
      </c>
      <c r="E57" s="209"/>
      <c r="F57" s="208">
        <v>0.36</v>
      </c>
      <c r="G57" s="199"/>
      <c r="H57" s="142" t="s">
        <v>870</v>
      </c>
      <c r="I57" s="108"/>
      <c r="J57" s="108"/>
      <c r="K57" s="108"/>
      <c r="L57" s="242"/>
      <c r="M57" s="130">
        <v>2021</v>
      </c>
      <c r="N57" s="263" t="s">
        <v>2172</v>
      </c>
      <c r="O57" s="251"/>
      <c r="P57" s="251" t="s">
        <v>194</v>
      </c>
      <c r="Q57" s="108"/>
      <c r="R57" s="183">
        <v>4</v>
      </c>
    </row>
    <row r="58" spans="1:18" s="141" customFormat="1" ht="39" customHeight="1" x14ac:dyDescent="0.2">
      <c r="A58" s="142">
        <v>10</v>
      </c>
      <c r="B58" s="192" t="s">
        <v>104</v>
      </c>
      <c r="C58" s="192" t="s">
        <v>374</v>
      </c>
      <c r="D58" s="192" t="s">
        <v>871</v>
      </c>
      <c r="E58" s="209"/>
      <c r="F58" s="208">
        <v>0.36</v>
      </c>
      <c r="G58" s="199"/>
      <c r="H58" s="142" t="s">
        <v>375</v>
      </c>
      <c r="I58" s="108"/>
      <c r="J58" s="108"/>
      <c r="K58" s="108"/>
      <c r="L58" s="242"/>
      <c r="M58" s="130">
        <v>2021</v>
      </c>
      <c r="N58" s="263" t="s">
        <v>2174</v>
      </c>
      <c r="O58" s="251"/>
      <c r="P58" s="251" t="s">
        <v>191</v>
      </c>
      <c r="Q58" s="108"/>
      <c r="R58" s="183">
        <v>1</v>
      </c>
    </row>
    <row r="59" spans="1:18" s="141" customFormat="1" ht="51" x14ac:dyDescent="0.2">
      <c r="A59" s="142">
        <v>11</v>
      </c>
      <c r="B59" s="192" t="s">
        <v>104</v>
      </c>
      <c r="C59" s="192" t="s">
        <v>376</v>
      </c>
      <c r="D59" s="192" t="s">
        <v>872</v>
      </c>
      <c r="E59" s="208">
        <v>0.36</v>
      </c>
      <c r="F59" s="209"/>
      <c r="G59" s="199" t="s">
        <v>344</v>
      </c>
      <c r="H59" s="142"/>
      <c r="I59" s="108"/>
      <c r="J59" s="108"/>
      <c r="K59" s="108"/>
      <c r="L59" s="242"/>
      <c r="M59" s="130">
        <v>2021</v>
      </c>
      <c r="N59" s="263" t="s">
        <v>2175</v>
      </c>
      <c r="O59" s="251" t="s">
        <v>10</v>
      </c>
      <c r="P59" s="251"/>
      <c r="Q59" s="183">
        <v>2</v>
      </c>
      <c r="R59" s="108"/>
    </row>
    <row r="60" spans="1:18" s="141" customFormat="1" ht="25.5" x14ac:dyDescent="0.2">
      <c r="A60" s="142">
        <v>12</v>
      </c>
      <c r="B60" s="192" t="s">
        <v>104</v>
      </c>
      <c r="C60" s="192" t="s">
        <v>377</v>
      </c>
      <c r="D60" s="192" t="s">
        <v>873</v>
      </c>
      <c r="E60" s="208">
        <v>0.54</v>
      </c>
      <c r="F60" s="208">
        <v>0.54</v>
      </c>
      <c r="G60" s="199" t="s">
        <v>378</v>
      </c>
      <c r="H60" s="142" t="s">
        <v>776</v>
      </c>
      <c r="I60" s="108"/>
      <c r="J60" s="108"/>
      <c r="K60" s="108"/>
      <c r="L60" s="242"/>
      <c r="M60" s="130">
        <v>2021</v>
      </c>
      <c r="N60" s="263" t="s">
        <v>2178</v>
      </c>
      <c r="O60" s="251" t="s">
        <v>11</v>
      </c>
      <c r="P60" s="251" t="s">
        <v>192</v>
      </c>
      <c r="Q60" s="183">
        <v>3</v>
      </c>
      <c r="R60" s="183">
        <v>2</v>
      </c>
    </row>
    <row r="61" spans="1:18" s="141" customFormat="1" ht="51" x14ac:dyDescent="0.2">
      <c r="A61" s="142">
        <v>13</v>
      </c>
      <c r="B61" s="192" t="s">
        <v>104</v>
      </c>
      <c r="C61" s="192" t="s">
        <v>379</v>
      </c>
      <c r="D61" s="192" t="s">
        <v>874</v>
      </c>
      <c r="E61" s="208">
        <v>0.54</v>
      </c>
      <c r="F61" s="209"/>
      <c r="G61" s="199" t="s">
        <v>2180</v>
      </c>
      <c r="H61" s="142"/>
      <c r="I61" s="108"/>
      <c r="J61" s="108"/>
      <c r="K61" s="108"/>
      <c r="L61" s="242"/>
      <c r="M61" s="130">
        <v>2021</v>
      </c>
      <c r="N61" s="263" t="s">
        <v>2184</v>
      </c>
      <c r="O61" s="251" t="s">
        <v>15</v>
      </c>
      <c r="P61" s="251"/>
      <c r="Q61" s="183">
        <v>7</v>
      </c>
      <c r="R61" s="183"/>
    </row>
    <row r="62" spans="1:18" s="141" customFormat="1" ht="38.25" x14ac:dyDescent="0.2">
      <c r="A62" s="142">
        <v>14</v>
      </c>
      <c r="B62" s="192" t="s">
        <v>104</v>
      </c>
      <c r="C62" s="192" t="s">
        <v>381</v>
      </c>
      <c r="D62" s="192" t="s">
        <v>875</v>
      </c>
      <c r="E62" s="208">
        <v>1</v>
      </c>
      <c r="F62" s="209"/>
      <c r="G62" s="199" t="s">
        <v>382</v>
      </c>
      <c r="H62" s="142"/>
      <c r="I62" s="108"/>
      <c r="J62" s="108"/>
      <c r="K62" s="108"/>
      <c r="L62" s="242"/>
      <c r="M62" s="130">
        <v>2021</v>
      </c>
      <c r="N62" s="263" t="s">
        <v>2188</v>
      </c>
      <c r="O62" s="251" t="s">
        <v>10</v>
      </c>
      <c r="P62" s="251"/>
      <c r="Q62" s="183">
        <v>2</v>
      </c>
      <c r="R62" s="108"/>
    </row>
    <row r="63" spans="1:18" s="141" customFormat="1" ht="51" x14ac:dyDescent="0.2">
      <c r="A63" s="142">
        <v>15</v>
      </c>
      <c r="B63" s="192" t="s">
        <v>104</v>
      </c>
      <c r="C63" s="192" t="s">
        <v>539</v>
      </c>
      <c r="D63" s="192" t="s">
        <v>876</v>
      </c>
      <c r="E63" s="208">
        <v>0.18</v>
      </c>
      <c r="F63" s="208">
        <v>0.18</v>
      </c>
      <c r="G63" s="199" t="s">
        <v>540</v>
      </c>
      <c r="H63" s="142" t="s">
        <v>541</v>
      </c>
      <c r="I63" s="108"/>
      <c r="J63" s="108"/>
      <c r="K63" s="108"/>
      <c r="L63" s="242"/>
      <c r="M63" s="130">
        <v>2021</v>
      </c>
      <c r="N63" s="263" t="s">
        <v>2189</v>
      </c>
      <c r="O63" s="252" t="s">
        <v>12</v>
      </c>
      <c r="P63" s="252" t="s">
        <v>195</v>
      </c>
      <c r="Q63" s="183">
        <v>4</v>
      </c>
      <c r="R63" s="183">
        <v>5</v>
      </c>
    </row>
    <row r="64" spans="1:18" s="141" customFormat="1" ht="25.5" x14ac:dyDescent="0.2">
      <c r="A64" s="142">
        <v>16</v>
      </c>
      <c r="B64" s="192" t="s">
        <v>104</v>
      </c>
      <c r="C64" s="192" t="s">
        <v>383</v>
      </c>
      <c r="D64" s="192" t="s">
        <v>877</v>
      </c>
      <c r="E64" s="208">
        <v>0.18</v>
      </c>
      <c r="F64" s="208">
        <v>0.18</v>
      </c>
      <c r="G64" s="199" t="s">
        <v>384</v>
      </c>
      <c r="H64" s="142" t="s">
        <v>777</v>
      </c>
      <c r="I64" s="108"/>
      <c r="J64" s="108"/>
      <c r="K64" s="108"/>
      <c r="L64" s="242"/>
      <c r="M64" s="130">
        <v>2021</v>
      </c>
      <c r="N64" s="263" t="s">
        <v>2190</v>
      </c>
      <c r="O64" s="252" t="s">
        <v>11</v>
      </c>
      <c r="P64" s="252" t="s">
        <v>192</v>
      </c>
      <c r="Q64" s="183">
        <v>3</v>
      </c>
      <c r="R64" s="183">
        <v>2</v>
      </c>
    </row>
    <row r="65" spans="1:18" s="141" customFormat="1" ht="38.25" x14ac:dyDescent="0.2">
      <c r="A65" s="142">
        <v>17</v>
      </c>
      <c r="B65" s="192" t="s">
        <v>104</v>
      </c>
      <c r="C65" s="192" t="s">
        <v>385</v>
      </c>
      <c r="D65" s="192" t="s">
        <v>878</v>
      </c>
      <c r="E65" s="208">
        <v>0.36</v>
      </c>
      <c r="F65" s="209"/>
      <c r="G65" s="199" t="s">
        <v>386</v>
      </c>
      <c r="H65" s="142"/>
      <c r="I65" s="108"/>
      <c r="J65" s="108"/>
      <c r="K65" s="108"/>
      <c r="L65" s="242"/>
      <c r="M65" s="130">
        <v>2021</v>
      </c>
      <c r="N65" s="263" t="s">
        <v>2192</v>
      </c>
      <c r="O65" s="251" t="s">
        <v>14</v>
      </c>
      <c r="P65" s="251"/>
      <c r="Q65" s="183">
        <v>6</v>
      </c>
      <c r="R65" s="108"/>
    </row>
    <row r="66" spans="1:18" s="141" customFormat="1" ht="38.25" x14ac:dyDescent="0.2">
      <c r="A66" s="142">
        <v>18</v>
      </c>
      <c r="B66" s="192" t="s">
        <v>104</v>
      </c>
      <c r="C66" s="192" t="s">
        <v>387</v>
      </c>
      <c r="D66" s="192" t="s">
        <v>879</v>
      </c>
      <c r="E66" s="208">
        <v>0.48</v>
      </c>
      <c r="F66" s="209"/>
      <c r="G66" s="199" t="s">
        <v>388</v>
      </c>
      <c r="H66" s="142"/>
      <c r="I66" s="108"/>
      <c r="J66" s="108"/>
      <c r="K66" s="108"/>
      <c r="L66" s="242"/>
      <c r="M66" s="130">
        <v>2021</v>
      </c>
      <c r="N66" s="263" t="s">
        <v>2194</v>
      </c>
      <c r="O66" s="251" t="s">
        <v>14</v>
      </c>
      <c r="P66" s="251"/>
      <c r="Q66" s="183">
        <v>6</v>
      </c>
      <c r="R66" s="108"/>
    </row>
    <row r="67" spans="1:18" s="141" customFormat="1" ht="25.5" x14ac:dyDescent="0.2">
      <c r="A67" s="142">
        <v>19</v>
      </c>
      <c r="B67" s="192" t="s">
        <v>104</v>
      </c>
      <c r="C67" s="192" t="s">
        <v>389</v>
      </c>
      <c r="D67" s="192" t="s">
        <v>880</v>
      </c>
      <c r="E67" s="208">
        <v>0.54</v>
      </c>
      <c r="F67" s="208"/>
      <c r="G67" s="199" t="s">
        <v>390</v>
      </c>
      <c r="H67" s="142"/>
      <c r="I67" s="108"/>
      <c r="J67" s="108"/>
      <c r="K67" s="108"/>
      <c r="L67" s="242"/>
      <c r="M67" s="130">
        <v>2021</v>
      </c>
      <c r="N67" s="263" t="s">
        <v>2196</v>
      </c>
      <c r="O67" s="251" t="s">
        <v>11</v>
      </c>
      <c r="P67" s="251"/>
      <c r="Q67" s="183">
        <v>3</v>
      </c>
      <c r="R67" s="108"/>
    </row>
    <row r="68" spans="1:18" s="141" customFormat="1" ht="38.25" x14ac:dyDescent="0.2">
      <c r="A68" s="142">
        <v>20</v>
      </c>
      <c r="B68" s="192" t="s">
        <v>104</v>
      </c>
      <c r="C68" s="192" t="s">
        <v>391</v>
      </c>
      <c r="D68" s="192" t="s">
        <v>881</v>
      </c>
      <c r="E68" s="208">
        <v>0.72</v>
      </c>
      <c r="F68" s="209"/>
      <c r="G68" s="199" t="s">
        <v>392</v>
      </c>
      <c r="H68" s="142"/>
      <c r="I68" s="108"/>
      <c r="J68" s="108"/>
      <c r="K68" s="108"/>
      <c r="L68" s="242"/>
      <c r="M68" s="130">
        <v>2021</v>
      </c>
      <c r="N68" s="263" t="s">
        <v>2198</v>
      </c>
      <c r="O68" s="251" t="s">
        <v>15</v>
      </c>
      <c r="P68" s="251"/>
      <c r="Q68" s="183">
        <v>7</v>
      </c>
      <c r="R68" s="108"/>
    </row>
    <row r="69" spans="1:18" s="141" customFormat="1" ht="38.25" x14ac:dyDescent="0.2">
      <c r="A69" s="142">
        <v>21</v>
      </c>
      <c r="B69" s="192" t="s">
        <v>104</v>
      </c>
      <c r="C69" s="192" t="s">
        <v>393</v>
      </c>
      <c r="D69" s="192" t="s">
        <v>882</v>
      </c>
      <c r="E69" s="208">
        <v>0.36</v>
      </c>
      <c r="F69" s="209"/>
      <c r="G69" s="199" t="s">
        <v>394</v>
      </c>
      <c r="H69" s="142"/>
      <c r="I69" s="108"/>
      <c r="J69" s="108"/>
      <c r="K69" s="108"/>
      <c r="L69" s="242"/>
      <c r="M69" s="130">
        <v>2021</v>
      </c>
      <c r="N69" s="263" t="s">
        <v>2199</v>
      </c>
      <c r="O69" s="251" t="s">
        <v>10</v>
      </c>
      <c r="P69" s="251"/>
      <c r="Q69" s="183">
        <v>2</v>
      </c>
      <c r="R69" s="108"/>
    </row>
    <row r="70" spans="1:18" s="141" customFormat="1" ht="25.5" x14ac:dyDescent="0.2">
      <c r="A70" s="142">
        <v>22</v>
      </c>
      <c r="B70" s="192" t="s">
        <v>104</v>
      </c>
      <c r="C70" s="192" t="s">
        <v>395</v>
      </c>
      <c r="D70" s="192" t="s">
        <v>883</v>
      </c>
      <c r="E70" s="209"/>
      <c r="F70" s="208">
        <v>0.18</v>
      </c>
      <c r="G70" s="199"/>
      <c r="H70" s="142" t="s">
        <v>396</v>
      </c>
      <c r="I70" s="108"/>
      <c r="J70" s="108"/>
      <c r="K70" s="108"/>
      <c r="L70" s="242"/>
      <c r="M70" s="130">
        <v>2021</v>
      </c>
      <c r="N70" s="263" t="s">
        <v>2200</v>
      </c>
      <c r="O70" s="251"/>
      <c r="P70" s="251" t="s">
        <v>192</v>
      </c>
      <c r="Q70" s="108"/>
      <c r="R70" s="183">
        <v>2</v>
      </c>
    </row>
    <row r="71" spans="1:18" s="141" customFormat="1" ht="112.9" customHeight="1" x14ac:dyDescent="0.2">
      <c r="A71" s="142">
        <v>23</v>
      </c>
      <c r="B71" s="192" t="s">
        <v>104</v>
      </c>
      <c r="C71" s="192" t="s">
        <v>397</v>
      </c>
      <c r="D71" s="192" t="s">
        <v>884</v>
      </c>
      <c r="E71" s="208">
        <v>0.18</v>
      </c>
      <c r="F71" s="209"/>
      <c r="G71" s="199" t="s">
        <v>398</v>
      </c>
      <c r="H71" s="142"/>
      <c r="I71" s="108"/>
      <c r="J71" s="108"/>
      <c r="K71" s="108"/>
      <c r="L71" s="242"/>
      <c r="M71" s="130">
        <v>2021</v>
      </c>
      <c r="N71" s="263" t="s">
        <v>2201</v>
      </c>
      <c r="O71" s="251" t="s">
        <v>12</v>
      </c>
      <c r="P71" s="251"/>
      <c r="Q71" s="183">
        <v>4</v>
      </c>
      <c r="R71" s="108"/>
    </row>
    <row r="72" spans="1:18" s="141" customFormat="1" ht="38.25" x14ac:dyDescent="0.2">
      <c r="A72" s="142">
        <v>24</v>
      </c>
      <c r="B72" s="192" t="s">
        <v>104</v>
      </c>
      <c r="C72" s="192" t="s">
        <v>399</v>
      </c>
      <c r="D72" s="192" t="s">
        <v>885</v>
      </c>
      <c r="E72" s="208">
        <v>0.54</v>
      </c>
      <c r="F72" s="209"/>
      <c r="G72" s="199" t="s">
        <v>400</v>
      </c>
      <c r="H72" s="142"/>
      <c r="I72" s="108"/>
      <c r="J72" s="108"/>
      <c r="K72" s="108"/>
      <c r="L72" s="242"/>
      <c r="M72" s="130">
        <v>2021</v>
      </c>
      <c r="N72" s="263" t="s">
        <v>2203</v>
      </c>
      <c r="O72" s="251" t="s">
        <v>11</v>
      </c>
      <c r="P72" s="251"/>
      <c r="Q72" s="183">
        <v>3</v>
      </c>
      <c r="R72" s="108"/>
    </row>
    <row r="73" spans="1:18" s="141" customFormat="1" ht="63.75" x14ac:dyDescent="0.2">
      <c r="A73" s="142">
        <v>25</v>
      </c>
      <c r="B73" s="192" t="s">
        <v>104</v>
      </c>
      <c r="C73" s="192" t="s">
        <v>401</v>
      </c>
      <c r="D73" s="192" t="s">
        <v>886</v>
      </c>
      <c r="E73" s="208">
        <v>0.36</v>
      </c>
      <c r="F73" s="194"/>
      <c r="G73" s="199" t="s">
        <v>402</v>
      </c>
      <c r="H73" s="142"/>
      <c r="I73" s="108"/>
      <c r="J73" s="108"/>
      <c r="K73" s="108"/>
      <c r="L73" s="242"/>
      <c r="M73" s="130">
        <v>2021</v>
      </c>
      <c r="N73" s="263" t="s">
        <v>2206</v>
      </c>
      <c r="O73" s="251" t="s">
        <v>12</v>
      </c>
      <c r="P73" s="251"/>
      <c r="Q73" s="183">
        <v>4</v>
      </c>
      <c r="R73" s="108"/>
    </row>
    <row r="74" spans="1:18" s="141" customFormat="1" ht="51" x14ac:dyDescent="0.2">
      <c r="A74" s="142">
        <v>26</v>
      </c>
      <c r="B74" s="192" t="s">
        <v>104</v>
      </c>
      <c r="C74" s="192" t="s">
        <v>403</v>
      </c>
      <c r="D74" s="192" t="s">
        <v>887</v>
      </c>
      <c r="E74" s="208">
        <v>0.72</v>
      </c>
      <c r="F74" s="194"/>
      <c r="G74" s="199" t="s">
        <v>404</v>
      </c>
      <c r="H74" s="142"/>
      <c r="I74" s="108"/>
      <c r="J74" s="108"/>
      <c r="K74" s="108"/>
      <c r="L74" s="242"/>
      <c r="M74" s="130">
        <v>2021</v>
      </c>
      <c r="N74" s="263" t="s">
        <v>2209</v>
      </c>
      <c r="O74" s="251" t="s">
        <v>10</v>
      </c>
      <c r="P74" s="251"/>
      <c r="Q74" s="183">
        <v>2</v>
      </c>
      <c r="R74" s="108"/>
    </row>
    <row r="75" spans="1:18" s="141" customFormat="1" ht="38.25" x14ac:dyDescent="0.2">
      <c r="A75" s="142">
        <v>27</v>
      </c>
      <c r="B75" s="192" t="s">
        <v>104</v>
      </c>
      <c r="C75" s="192" t="s">
        <v>405</v>
      </c>
      <c r="D75" s="192" t="s">
        <v>888</v>
      </c>
      <c r="E75" s="208">
        <v>0.54</v>
      </c>
      <c r="F75" s="194"/>
      <c r="G75" s="199" t="s">
        <v>406</v>
      </c>
      <c r="H75" s="142"/>
      <c r="I75" s="108"/>
      <c r="J75" s="108"/>
      <c r="K75" s="108"/>
      <c r="L75" s="242"/>
      <c r="M75" s="130">
        <v>2021</v>
      </c>
      <c r="N75" s="263" t="s">
        <v>2210</v>
      </c>
      <c r="O75" s="251" t="s">
        <v>11</v>
      </c>
      <c r="P75" s="251"/>
      <c r="Q75" s="183">
        <v>3</v>
      </c>
      <c r="R75" s="108"/>
    </row>
    <row r="76" spans="1:18" s="141" customFormat="1" ht="38.25" x14ac:dyDescent="0.2">
      <c r="A76" s="142">
        <v>28</v>
      </c>
      <c r="B76" s="192" t="s">
        <v>104</v>
      </c>
      <c r="C76" s="192" t="s">
        <v>407</v>
      </c>
      <c r="D76" s="192" t="s">
        <v>889</v>
      </c>
      <c r="E76" s="208">
        <v>1</v>
      </c>
      <c r="F76" s="194"/>
      <c r="G76" s="199" t="s">
        <v>408</v>
      </c>
      <c r="H76" s="142"/>
      <c r="I76" s="108"/>
      <c r="J76" s="108"/>
      <c r="K76" s="108"/>
      <c r="L76" s="242"/>
      <c r="M76" s="130">
        <v>2021</v>
      </c>
      <c r="N76" s="263" t="s">
        <v>2207</v>
      </c>
      <c r="O76" s="251" t="s">
        <v>10</v>
      </c>
      <c r="P76" s="251"/>
      <c r="Q76" s="183">
        <v>2</v>
      </c>
      <c r="R76" s="108"/>
    </row>
    <row r="77" spans="1:18" s="141" customFormat="1" ht="25.5" x14ac:dyDescent="0.2">
      <c r="A77" s="142">
        <v>29</v>
      </c>
      <c r="B77" s="192" t="s">
        <v>85</v>
      </c>
      <c r="C77" s="192" t="s">
        <v>412</v>
      </c>
      <c r="D77" s="192" t="s">
        <v>413</v>
      </c>
      <c r="E77" s="208">
        <v>0.72</v>
      </c>
      <c r="F77" s="208"/>
      <c r="G77" s="199" t="s">
        <v>414</v>
      </c>
      <c r="H77" s="142"/>
      <c r="I77" s="108"/>
      <c r="J77" s="108"/>
      <c r="K77" s="108"/>
      <c r="L77" s="242"/>
      <c r="M77" s="130">
        <v>2021</v>
      </c>
      <c r="N77" s="263" t="s">
        <v>2217</v>
      </c>
      <c r="O77" s="251" t="s">
        <v>14</v>
      </c>
      <c r="P77" s="251"/>
      <c r="Q77" s="183">
        <v>6</v>
      </c>
      <c r="R77" s="108"/>
    </row>
    <row r="78" spans="1:18" s="141" customFormat="1" ht="38.25" x14ac:dyDescent="0.2">
      <c r="A78" s="142">
        <v>30</v>
      </c>
      <c r="B78" s="192" t="s">
        <v>104</v>
      </c>
      <c r="C78" s="192" t="s">
        <v>890</v>
      </c>
      <c r="D78" s="192" t="s">
        <v>891</v>
      </c>
      <c r="E78" s="208">
        <v>0.36</v>
      </c>
      <c r="F78" s="208"/>
      <c r="G78" s="199" t="s">
        <v>892</v>
      </c>
      <c r="H78" s="142"/>
      <c r="I78" s="108"/>
      <c r="J78" s="108"/>
      <c r="K78" s="108"/>
      <c r="L78" s="242"/>
      <c r="M78" s="130">
        <v>2021</v>
      </c>
      <c r="N78" s="263" t="s">
        <v>2223</v>
      </c>
      <c r="O78" s="251" t="s">
        <v>10</v>
      </c>
      <c r="P78" s="251"/>
      <c r="Q78" s="183">
        <v>2</v>
      </c>
      <c r="R78" s="108"/>
    </row>
    <row r="79" spans="1:18" s="141" customFormat="1" ht="51" x14ac:dyDescent="0.2">
      <c r="A79" s="142">
        <v>31</v>
      </c>
      <c r="B79" s="192" t="s">
        <v>104</v>
      </c>
      <c r="C79" s="192" t="s">
        <v>893</v>
      </c>
      <c r="D79" s="192" t="s">
        <v>894</v>
      </c>
      <c r="E79" s="208">
        <v>0.9</v>
      </c>
      <c r="F79" s="208">
        <v>0.9</v>
      </c>
      <c r="G79" s="199" t="s">
        <v>895</v>
      </c>
      <c r="H79" s="142" t="s">
        <v>896</v>
      </c>
      <c r="I79" s="108"/>
      <c r="J79" s="108"/>
      <c r="K79" s="108"/>
      <c r="L79" s="242"/>
      <c r="M79" s="130">
        <v>2021</v>
      </c>
      <c r="N79" s="263" t="s">
        <v>2224</v>
      </c>
      <c r="O79" s="251" t="s">
        <v>10</v>
      </c>
      <c r="P79" s="251" t="s">
        <v>191</v>
      </c>
      <c r="Q79" s="183">
        <v>2</v>
      </c>
      <c r="R79" s="183">
        <v>1</v>
      </c>
    </row>
    <row r="80" spans="1:18" s="141" customFormat="1" ht="38.25" x14ac:dyDescent="0.2">
      <c r="A80" s="142">
        <v>32</v>
      </c>
      <c r="B80" s="192" t="s">
        <v>85</v>
      </c>
      <c r="C80" s="192" t="s">
        <v>897</v>
      </c>
      <c r="D80" s="192" t="s">
        <v>898</v>
      </c>
      <c r="E80" s="208">
        <v>0.54</v>
      </c>
      <c r="F80" s="208"/>
      <c r="G80" s="199" t="s">
        <v>899</v>
      </c>
      <c r="H80" s="142"/>
      <c r="I80" s="108"/>
      <c r="J80" s="108"/>
      <c r="K80" s="108"/>
      <c r="L80" s="242"/>
      <c r="M80" s="130">
        <v>2021</v>
      </c>
      <c r="N80" s="263" t="s">
        <v>2225</v>
      </c>
      <c r="O80" s="251" t="s">
        <v>14</v>
      </c>
      <c r="P80" s="251"/>
      <c r="Q80" s="183">
        <v>6</v>
      </c>
      <c r="R80" s="108"/>
    </row>
    <row r="81" spans="1:18" s="141" customFormat="1" ht="38.25" x14ac:dyDescent="0.2">
      <c r="A81" s="142">
        <v>33</v>
      </c>
      <c r="B81" s="192" t="s">
        <v>85</v>
      </c>
      <c r="C81" s="192" t="s">
        <v>740</v>
      </c>
      <c r="D81" s="192" t="s">
        <v>900</v>
      </c>
      <c r="E81" s="208">
        <v>0.36</v>
      </c>
      <c r="F81" s="208"/>
      <c r="G81" s="197" t="s">
        <v>741</v>
      </c>
      <c r="H81" s="178" t="s">
        <v>742</v>
      </c>
      <c r="I81" s="170"/>
      <c r="J81" s="170"/>
      <c r="K81" s="170"/>
      <c r="L81" s="184"/>
      <c r="M81" s="130">
        <v>2021</v>
      </c>
      <c r="N81" s="263" t="s">
        <v>2226</v>
      </c>
      <c r="O81" s="253" t="s">
        <v>293</v>
      </c>
      <c r="P81" s="253" t="s">
        <v>196</v>
      </c>
      <c r="Q81" s="183">
        <v>10</v>
      </c>
      <c r="R81" s="183">
        <v>6</v>
      </c>
    </row>
    <row r="82" spans="1:18" s="141" customFormat="1" ht="38.25" x14ac:dyDescent="0.2">
      <c r="A82" s="142">
        <v>34</v>
      </c>
      <c r="B82" s="192" t="s">
        <v>104</v>
      </c>
      <c r="C82" s="192" t="s">
        <v>901</v>
      </c>
      <c r="D82" s="192" t="s">
        <v>902</v>
      </c>
      <c r="E82" s="208">
        <v>0.18</v>
      </c>
      <c r="F82" s="208"/>
      <c r="G82" s="199" t="s">
        <v>903</v>
      </c>
      <c r="H82" s="142"/>
      <c r="I82" s="108"/>
      <c r="J82" s="108"/>
      <c r="K82" s="108"/>
      <c r="L82" s="242"/>
      <c r="M82" s="130">
        <v>2021</v>
      </c>
      <c r="N82" s="263" t="s">
        <v>2227</v>
      </c>
      <c r="O82" s="251" t="s">
        <v>10</v>
      </c>
      <c r="P82" s="251"/>
      <c r="Q82" s="183">
        <v>2</v>
      </c>
      <c r="R82" s="108"/>
    </row>
    <row r="83" spans="1:18" s="141" customFormat="1" ht="38.25" x14ac:dyDescent="0.2">
      <c r="A83" s="142">
        <v>35</v>
      </c>
      <c r="B83" s="192" t="s">
        <v>104</v>
      </c>
      <c r="C83" s="192" t="s">
        <v>904</v>
      </c>
      <c r="D83" s="192" t="s">
        <v>905</v>
      </c>
      <c r="E83" s="208"/>
      <c r="F83" s="208">
        <v>0.36</v>
      </c>
      <c r="G83" s="199"/>
      <c r="H83" s="142" t="s">
        <v>1803</v>
      </c>
      <c r="I83" s="108"/>
      <c r="J83" s="108"/>
      <c r="K83" s="108"/>
      <c r="L83" s="242"/>
      <c r="M83" s="130">
        <v>2021</v>
      </c>
      <c r="N83" s="263" t="s">
        <v>2232</v>
      </c>
      <c r="O83" s="251"/>
      <c r="P83" s="251" t="s">
        <v>191</v>
      </c>
      <c r="Q83" s="108"/>
      <c r="R83" s="183">
        <v>1</v>
      </c>
    </row>
    <row r="84" spans="1:18" s="141" customFormat="1" ht="38.25" x14ac:dyDescent="0.2">
      <c r="A84" s="142">
        <v>36</v>
      </c>
      <c r="B84" s="192" t="s">
        <v>104</v>
      </c>
      <c r="C84" s="192" t="s">
        <v>906</v>
      </c>
      <c r="D84" s="192" t="s">
        <v>907</v>
      </c>
      <c r="E84" s="208">
        <v>0.36</v>
      </c>
      <c r="F84" s="208"/>
      <c r="G84" s="199" t="s">
        <v>1047</v>
      </c>
      <c r="H84" s="142"/>
      <c r="I84" s="108"/>
      <c r="J84" s="108"/>
      <c r="K84" s="108"/>
      <c r="L84" s="242"/>
      <c r="M84" s="130">
        <v>2021</v>
      </c>
      <c r="N84" s="263" t="s">
        <v>2233</v>
      </c>
      <c r="O84" s="251" t="s">
        <v>15</v>
      </c>
      <c r="P84" s="251"/>
      <c r="Q84" s="183">
        <v>7</v>
      </c>
      <c r="R84" s="108"/>
    </row>
    <row r="85" spans="1:18" s="141" customFormat="1" ht="51" x14ac:dyDescent="0.2">
      <c r="A85" s="142">
        <v>37</v>
      </c>
      <c r="B85" s="192" t="s">
        <v>104</v>
      </c>
      <c r="C85" s="192" t="s">
        <v>908</v>
      </c>
      <c r="D85" s="192" t="s">
        <v>909</v>
      </c>
      <c r="E85" s="208">
        <v>0.36</v>
      </c>
      <c r="F85" s="208"/>
      <c r="G85" s="199" t="s">
        <v>910</v>
      </c>
      <c r="H85" s="142"/>
      <c r="I85" s="108"/>
      <c r="J85" s="108"/>
      <c r="K85" s="108"/>
      <c r="L85" s="242"/>
      <c r="M85" s="130">
        <v>2021</v>
      </c>
      <c r="N85" s="263" t="s">
        <v>2234</v>
      </c>
      <c r="O85" s="251" t="s">
        <v>15</v>
      </c>
      <c r="P85" s="251"/>
      <c r="Q85" s="183">
        <v>7</v>
      </c>
      <c r="R85" s="108"/>
    </row>
    <row r="86" spans="1:18" s="141" customFormat="1" ht="38.25" x14ac:dyDescent="0.2">
      <c r="A86" s="142">
        <v>38</v>
      </c>
      <c r="B86" s="192" t="s">
        <v>104</v>
      </c>
      <c r="C86" s="192" t="s">
        <v>911</v>
      </c>
      <c r="D86" s="192" t="s">
        <v>912</v>
      </c>
      <c r="E86" s="208">
        <v>0.33600000000000002</v>
      </c>
      <c r="F86" s="208">
        <v>0.18</v>
      </c>
      <c r="G86" s="199" t="s">
        <v>913</v>
      </c>
      <c r="H86" s="142" t="s">
        <v>914</v>
      </c>
      <c r="I86" s="108"/>
      <c r="J86" s="108"/>
      <c r="K86" s="108"/>
      <c r="L86" s="242"/>
      <c r="M86" s="130">
        <v>2021</v>
      </c>
      <c r="N86" s="263" t="s">
        <v>2235</v>
      </c>
      <c r="O86" s="251" t="s">
        <v>11</v>
      </c>
      <c r="P86" s="251" t="s">
        <v>192</v>
      </c>
      <c r="Q86" s="183">
        <v>3</v>
      </c>
      <c r="R86" s="183">
        <v>2</v>
      </c>
    </row>
    <row r="87" spans="1:18" s="141" customFormat="1" ht="38.25" x14ac:dyDescent="0.2">
      <c r="A87" s="142">
        <v>39</v>
      </c>
      <c r="B87" s="192" t="s">
        <v>104</v>
      </c>
      <c r="C87" s="192" t="s">
        <v>409</v>
      </c>
      <c r="D87" s="192" t="s">
        <v>410</v>
      </c>
      <c r="E87" s="208">
        <v>0.18</v>
      </c>
      <c r="F87" s="208"/>
      <c r="G87" s="199" t="s">
        <v>411</v>
      </c>
      <c r="H87" s="142"/>
      <c r="I87" s="108"/>
      <c r="J87" s="108"/>
      <c r="K87" s="108"/>
      <c r="L87" s="242"/>
      <c r="M87" s="130">
        <v>2021</v>
      </c>
      <c r="N87" s="263" t="s">
        <v>2216</v>
      </c>
      <c r="O87" s="251" t="s">
        <v>11</v>
      </c>
      <c r="P87" s="251"/>
      <c r="Q87" s="183">
        <v>3</v>
      </c>
      <c r="R87" s="108"/>
    </row>
    <row r="88" spans="1:18" s="141" customFormat="1" x14ac:dyDescent="0.2">
      <c r="A88" s="142"/>
      <c r="B88" s="143"/>
      <c r="C88" s="142"/>
      <c r="D88" s="147" t="s">
        <v>223</v>
      </c>
      <c r="E88" s="166">
        <f>SUM(E49:E87)</f>
        <v>17.235999999999997</v>
      </c>
      <c r="F88" s="166">
        <f>SUM(F49:F87)</f>
        <v>3.36</v>
      </c>
      <c r="G88" s="131"/>
      <c r="H88" s="131"/>
      <c r="I88" s="132"/>
      <c r="J88" s="132"/>
      <c r="K88" s="132"/>
      <c r="L88" s="243"/>
      <c r="M88" s="243"/>
      <c r="N88" s="263"/>
      <c r="O88" s="183"/>
      <c r="P88" s="183"/>
      <c r="Q88" s="108"/>
      <c r="R88" s="108"/>
    </row>
    <row r="89" spans="1:18" s="141" customFormat="1" x14ac:dyDescent="0.2">
      <c r="A89" s="142"/>
      <c r="B89" s="143"/>
      <c r="C89" s="142"/>
      <c r="D89" s="147" t="s">
        <v>915</v>
      </c>
      <c r="E89" s="166">
        <f>SUM(E23+E47+E88)</f>
        <v>984.49599999999998</v>
      </c>
      <c r="F89" s="166">
        <f>SUM(F23+F47+F88)</f>
        <v>885.505</v>
      </c>
      <c r="G89" s="131"/>
      <c r="H89" s="131"/>
      <c r="I89" s="132"/>
      <c r="J89" s="132"/>
      <c r="K89" s="132"/>
      <c r="L89" s="243"/>
      <c r="M89" s="243"/>
      <c r="N89" s="263"/>
      <c r="O89" s="183"/>
      <c r="P89" s="183"/>
      <c r="Q89" s="108"/>
      <c r="R89" s="108"/>
    </row>
    <row r="90" spans="1:18" s="141" customFormat="1" ht="21" customHeight="1" x14ac:dyDescent="0.2">
      <c r="A90" s="357" t="s">
        <v>230</v>
      </c>
      <c r="B90" s="358"/>
      <c r="C90" s="358"/>
      <c r="D90" s="358"/>
      <c r="E90" s="358"/>
      <c r="F90" s="358"/>
      <c r="G90" s="358"/>
      <c r="H90" s="358"/>
      <c r="I90" s="358"/>
      <c r="J90" s="358"/>
      <c r="K90" s="358"/>
      <c r="L90" s="358"/>
      <c r="M90" s="247"/>
      <c r="N90" s="266"/>
      <c r="O90" s="254"/>
      <c r="P90" s="254"/>
      <c r="Q90" s="245"/>
      <c r="R90" s="245"/>
    </row>
    <row r="91" spans="1:18" s="141" customFormat="1" ht="38.25" x14ac:dyDescent="0.2">
      <c r="A91" s="142">
        <v>1</v>
      </c>
      <c r="B91" s="187" t="s">
        <v>31</v>
      </c>
      <c r="C91" s="187" t="s">
        <v>916</v>
      </c>
      <c r="D91" s="187" t="s">
        <v>917</v>
      </c>
      <c r="E91" s="207">
        <v>108.43</v>
      </c>
      <c r="F91" s="207">
        <v>108.43</v>
      </c>
      <c r="G91" s="130" t="s">
        <v>579</v>
      </c>
      <c r="H91" s="130" t="s">
        <v>1775</v>
      </c>
      <c r="I91" s="130"/>
      <c r="J91" s="130"/>
      <c r="K91" s="130">
        <v>250</v>
      </c>
      <c r="L91" s="130">
        <v>145</v>
      </c>
      <c r="M91" s="130">
        <v>2022</v>
      </c>
      <c r="N91" s="263" t="s">
        <v>9</v>
      </c>
      <c r="O91" s="251" t="s">
        <v>12</v>
      </c>
      <c r="P91" s="251" t="s">
        <v>196</v>
      </c>
      <c r="Q91" s="183">
        <v>4</v>
      </c>
      <c r="R91" s="183">
        <v>6</v>
      </c>
    </row>
    <row r="92" spans="1:18" s="141" customFormat="1" ht="38.25" x14ac:dyDescent="0.2">
      <c r="A92" s="142">
        <v>2</v>
      </c>
      <c r="B92" s="187" t="s">
        <v>94</v>
      </c>
      <c r="C92" s="187" t="s">
        <v>918</v>
      </c>
      <c r="D92" s="187" t="s">
        <v>919</v>
      </c>
      <c r="E92" s="207">
        <v>115.2</v>
      </c>
      <c r="F92" s="207">
        <v>115.2</v>
      </c>
      <c r="G92" s="175" t="s">
        <v>417</v>
      </c>
      <c r="H92" s="175" t="s">
        <v>418</v>
      </c>
      <c r="I92" s="130" t="s">
        <v>102</v>
      </c>
      <c r="J92" s="130">
        <v>190</v>
      </c>
      <c r="K92" s="130">
        <v>200</v>
      </c>
      <c r="L92" s="130">
        <v>85</v>
      </c>
      <c r="M92" s="130">
        <v>2022</v>
      </c>
      <c r="N92" s="263" t="s">
        <v>13</v>
      </c>
      <c r="O92" s="251" t="s">
        <v>10</v>
      </c>
      <c r="P92" s="251" t="s">
        <v>191</v>
      </c>
      <c r="Q92" s="183">
        <v>2</v>
      </c>
      <c r="R92" s="183">
        <v>1</v>
      </c>
    </row>
    <row r="93" spans="1:18" s="141" customFormat="1" ht="63.75" x14ac:dyDescent="0.2">
      <c r="A93" s="142">
        <v>3</v>
      </c>
      <c r="B93" s="187" t="s">
        <v>321</v>
      </c>
      <c r="C93" s="187" t="s">
        <v>920</v>
      </c>
      <c r="D93" s="187" t="s">
        <v>921</v>
      </c>
      <c r="E93" s="207">
        <v>92.39</v>
      </c>
      <c r="F93" s="207">
        <v>92.39</v>
      </c>
      <c r="G93" s="172" t="s">
        <v>322</v>
      </c>
      <c r="H93" s="186" t="s">
        <v>323</v>
      </c>
      <c r="I93" s="200" t="s">
        <v>101</v>
      </c>
      <c r="J93" s="200">
        <v>15</v>
      </c>
      <c r="K93" s="200">
        <v>200</v>
      </c>
      <c r="L93" s="200">
        <v>15</v>
      </c>
      <c r="M93" s="130">
        <v>2022</v>
      </c>
      <c r="N93" s="263" t="s">
        <v>196</v>
      </c>
      <c r="O93" s="251" t="s">
        <v>11</v>
      </c>
      <c r="P93" s="251" t="s">
        <v>193</v>
      </c>
      <c r="Q93" s="183">
        <v>3</v>
      </c>
      <c r="R93" s="183">
        <v>3</v>
      </c>
    </row>
    <row r="94" spans="1:18" s="141" customFormat="1" ht="38.25" x14ac:dyDescent="0.2">
      <c r="A94" s="142">
        <v>4</v>
      </c>
      <c r="B94" s="187" t="s">
        <v>92</v>
      </c>
      <c r="C94" s="187" t="s">
        <v>922</v>
      </c>
      <c r="D94" s="187" t="s">
        <v>923</v>
      </c>
      <c r="E94" s="207">
        <v>8.33</v>
      </c>
      <c r="F94" s="207">
        <v>8.33</v>
      </c>
      <c r="G94" s="172" t="s">
        <v>320</v>
      </c>
      <c r="H94" s="172" t="s">
        <v>567</v>
      </c>
      <c r="I94" s="172">
        <v>100</v>
      </c>
      <c r="J94" s="172">
        <v>15</v>
      </c>
      <c r="K94" s="172">
        <v>150</v>
      </c>
      <c r="L94" s="172">
        <v>10</v>
      </c>
      <c r="M94" s="130">
        <v>2022</v>
      </c>
      <c r="N94" s="263" t="s">
        <v>1760</v>
      </c>
      <c r="O94" s="251" t="s">
        <v>10</v>
      </c>
      <c r="P94" s="251" t="s">
        <v>197</v>
      </c>
      <c r="Q94" s="183">
        <v>2</v>
      </c>
      <c r="R94" s="183">
        <v>7</v>
      </c>
    </row>
    <row r="95" spans="1:18" s="141" customFormat="1" ht="51" x14ac:dyDescent="0.2">
      <c r="A95" s="142">
        <v>5</v>
      </c>
      <c r="B95" s="187" t="s">
        <v>924</v>
      </c>
      <c r="C95" s="187" t="s">
        <v>925</v>
      </c>
      <c r="D95" s="187" t="s">
        <v>926</v>
      </c>
      <c r="E95" s="207">
        <v>128.52000000000001</v>
      </c>
      <c r="F95" s="207">
        <v>128.52000000000001</v>
      </c>
      <c r="G95" s="131" t="s">
        <v>422</v>
      </c>
      <c r="H95" s="131" t="s">
        <v>423</v>
      </c>
      <c r="I95" s="176">
        <v>200</v>
      </c>
      <c r="J95" s="177">
        <v>20</v>
      </c>
      <c r="K95" s="176">
        <v>200</v>
      </c>
      <c r="L95" s="177">
        <v>20</v>
      </c>
      <c r="M95" s="130">
        <v>2022</v>
      </c>
      <c r="N95" s="263" t="s">
        <v>1957</v>
      </c>
      <c r="O95" s="251" t="s">
        <v>10</v>
      </c>
      <c r="P95" s="251" t="s">
        <v>191</v>
      </c>
      <c r="Q95" s="183">
        <v>2</v>
      </c>
      <c r="R95" s="183">
        <v>1</v>
      </c>
    </row>
    <row r="96" spans="1:18" s="141" customFormat="1" ht="38.25" x14ac:dyDescent="0.2">
      <c r="A96" s="142">
        <v>6</v>
      </c>
      <c r="B96" s="187" t="s">
        <v>927</v>
      </c>
      <c r="C96" s="187" t="s">
        <v>787</v>
      </c>
      <c r="D96" s="187" t="s">
        <v>424</v>
      </c>
      <c r="E96" s="207">
        <v>104.37</v>
      </c>
      <c r="F96" s="207">
        <v>104.37</v>
      </c>
      <c r="G96" s="131" t="s">
        <v>425</v>
      </c>
      <c r="H96" s="131" t="s">
        <v>426</v>
      </c>
      <c r="I96" s="176">
        <v>150</v>
      </c>
      <c r="J96" s="177">
        <v>15</v>
      </c>
      <c r="K96" s="176">
        <v>200</v>
      </c>
      <c r="L96" s="177">
        <v>170</v>
      </c>
      <c r="M96" s="130">
        <v>2022</v>
      </c>
      <c r="N96" s="263" t="s">
        <v>1959</v>
      </c>
      <c r="O96" s="251" t="s">
        <v>10</v>
      </c>
      <c r="P96" s="251" t="s">
        <v>191</v>
      </c>
      <c r="Q96" s="183">
        <v>2</v>
      </c>
      <c r="R96" s="183">
        <v>1</v>
      </c>
    </row>
    <row r="97" spans="1:18" s="141" customFormat="1" ht="25.5" x14ac:dyDescent="0.2">
      <c r="A97" s="142">
        <v>7</v>
      </c>
      <c r="B97" s="187" t="s">
        <v>31</v>
      </c>
      <c r="C97" s="187" t="s">
        <v>928</v>
      </c>
      <c r="D97" s="187" t="s">
        <v>929</v>
      </c>
      <c r="E97" s="210">
        <v>46.8</v>
      </c>
      <c r="F97" s="207">
        <v>46.8</v>
      </c>
      <c r="G97" s="179" t="s">
        <v>575</v>
      </c>
      <c r="H97" s="179" t="s">
        <v>576</v>
      </c>
      <c r="I97" s="180"/>
      <c r="J97" s="181"/>
      <c r="K97" s="180"/>
      <c r="L97" s="181"/>
      <c r="M97" s="130">
        <v>2022</v>
      </c>
      <c r="N97" s="263" t="s">
        <v>1960</v>
      </c>
      <c r="O97" s="251" t="s">
        <v>14</v>
      </c>
      <c r="P97" s="251" t="s">
        <v>193</v>
      </c>
      <c r="Q97" s="183">
        <v>6</v>
      </c>
      <c r="R97" s="183">
        <v>3</v>
      </c>
    </row>
    <row r="98" spans="1:18" s="141" customFormat="1" ht="38.25" x14ac:dyDescent="0.2">
      <c r="A98" s="142">
        <v>8</v>
      </c>
      <c r="B98" s="187" t="s">
        <v>930</v>
      </c>
      <c r="C98" s="187" t="s">
        <v>931</v>
      </c>
      <c r="D98" s="187" t="s">
        <v>932</v>
      </c>
      <c r="E98" s="207">
        <v>40.86</v>
      </c>
      <c r="F98" s="207"/>
      <c r="G98" s="130" t="s">
        <v>807</v>
      </c>
      <c r="H98" s="130" t="s">
        <v>808</v>
      </c>
      <c r="I98" s="133"/>
      <c r="J98" s="130"/>
      <c r="K98" s="133"/>
      <c r="L98" s="130"/>
      <c r="M98" s="130">
        <v>2022</v>
      </c>
      <c r="N98" s="263" t="s">
        <v>1964</v>
      </c>
      <c r="O98" s="251" t="s">
        <v>10</v>
      </c>
      <c r="P98" s="251"/>
      <c r="Q98" s="183">
        <v>2</v>
      </c>
      <c r="R98" s="108"/>
    </row>
    <row r="99" spans="1:18" s="141" customFormat="1" ht="20.45" customHeight="1" x14ac:dyDescent="0.2">
      <c r="A99" s="142"/>
      <c r="B99" s="143"/>
      <c r="C99" s="142"/>
      <c r="D99" s="147" t="s">
        <v>223</v>
      </c>
      <c r="E99" s="166">
        <f>SUM(E91:E98)</f>
        <v>644.9</v>
      </c>
      <c r="F99" s="166">
        <f>SUM(F91:F98)</f>
        <v>604.04</v>
      </c>
      <c r="G99" s="183"/>
      <c r="H99" s="183"/>
      <c r="I99" s="108"/>
      <c r="J99" s="108"/>
      <c r="K99" s="108"/>
      <c r="L99" s="108"/>
      <c r="M99" s="108"/>
      <c r="N99" s="263"/>
      <c r="O99" s="183"/>
      <c r="P99" s="183"/>
      <c r="Q99" s="108"/>
      <c r="R99" s="108"/>
    </row>
    <row r="100" spans="1:18" s="141" customFormat="1" ht="19.149999999999999" customHeight="1" x14ac:dyDescent="0.2">
      <c r="A100" s="357" t="s">
        <v>231</v>
      </c>
      <c r="B100" s="358"/>
      <c r="C100" s="358"/>
      <c r="D100" s="358"/>
      <c r="E100" s="358"/>
      <c r="F100" s="358"/>
      <c r="G100" s="358"/>
      <c r="H100" s="358"/>
      <c r="I100" s="358"/>
      <c r="J100" s="358"/>
      <c r="K100" s="358"/>
      <c r="L100" s="358"/>
      <c r="M100" s="247"/>
      <c r="N100" s="266"/>
      <c r="O100" s="254"/>
      <c r="P100" s="254"/>
      <c r="Q100" s="245"/>
      <c r="R100" s="245"/>
    </row>
    <row r="101" spans="1:18" s="141" customFormat="1" ht="63.75" x14ac:dyDescent="0.2">
      <c r="A101" s="142">
        <v>1</v>
      </c>
      <c r="B101" s="187" t="s">
        <v>429</v>
      </c>
      <c r="C101" s="187" t="s">
        <v>933</v>
      </c>
      <c r="D101" s="187" t="s">
        <v>934</v>
      </c>
      <c r="E101" s="207">
        <v>16</v>
      </c>
      <c r="F101" s="207">
        <v>16</v>
      </c>
      <c r="G101" s="130" t="s">
        <v>935</v>
      </c>
      <c r="H101" s="130" t="s">
        <v>1776</v>
      </c>
      <c r="I101" s="130"/>
      <c r="J101" s="130"/>
      <c r="K101" s="130"/>
      <c r="L101" s="130"/>
      <c r="M101" s="130">
        <v>2022</v>
      </c>
      <c r="N101" s="263" t="s">
        <v>124</v>
      </c>
      <c r="O101" s="251" t="s">
        <v>10</v>
      </c>
      <c r="P101" s="251" t="s">
        <v>191</v>
      </c>
      <c r="Q101" s="183">
        <v>2</v>
      </c>
      <c r="R101" s="183">
        <v>1</v>
      </c>
    </row>
    <row r="102" spans="1:18" s="141" customFormat="1" ht="51" x14ac:dyDescent="0.2">
      <c r="A102" s="142">
        <v>2</v>
      </c>
      <c r="B102" s="187" t="s">
        <v>430</v>
      </c>
      <c r="C102" s="187" t="s">
        <v>936</v>
      </c>
      <c r="D102" s="187" t="s">
        <v>937</v>
      </c>
      <c r="E102" s="207">
        <v>2</v>
      </c>
      <c r="F102" s="207">
        <v>2</v>
      </c>
      <c r="G102" s="179" t="s">
        <v>431</v>
      </c>
      <c r="H102" s="179" t="s">
        <v>432</v>
      </c>
      <c r="I102" s="181"/>
      <c r="J102" s="181"/>
      <c r="K102" s="181"/>
      <c r="L102" s="181"/>
      <c r="M102" s="130">
        <v>2022</v>
      </c>
      <c r="N102" s="263" t="s">
        <v>126</v>
      </c>
      <c r="O102" s="251" t="s">
        <v>10</v>
      </c>
      <c r="P102" s="251" t="s">
        <v>191</v>
      </c>
      <c r="Q102" s="183">
        <v>2</v>
      </c>
      <c r="R102" s="183">
        <v>1</v>
      </c>
    </row>
    <row r="103" spans="1:18" s="141" customFormat="1" ht="38.25" x14ac:dyDescent="0.2">
      <c r="A103" s="142">
        <v>3</v>
      </c>
      <c r="B103" s="187" t="s">
        <v>97</v>
      </c>
      <c r="C103" s="187" t="s">
        <v>433</v>
      </c>
      <c r="D103" s="187" t="s">
        <v>938</v>
      </c>
      <c r="E103" s="207">
        <v>1</v>
      </c>
      <c r="F103" s="207">
        <v>1</v>
      </c>
      <c r="G103" s="172" t="s">
        <v>434</v>
      </c>
      <c r="H103" s="175" t="s">
        <v>435</v>
      </c>
      <c r="I103" s="130"/>
      <c r="J103" s="130"/>
      <c r="K103" s="130"/>
      <c r="L103" s="130"/>
      <c r="M103" s="130">
        <v>2022</v>
      </c>
      <c r="N103" s="263" t="s">
        <v>287</v>
      </c>
      <c r="O103" s="251" t="s">
        <v>12</v>
      </c>
      <c r="P103" s="251" t="s">
        <v>195</v>
      </c>
      <c r="Q103" s="183">
        <v>4</v>
      </c>
      <c r="R103" s="183">
        <v>5</v>
      </c>
    </row>
    <row r="104" spans="1:18" s="141" customFormat="1" ht="67.150000000000006" customHeight="1" x14ac:dyDescent="0.2">
      <c r="A104" s="142">
        <v>4</v>
      </c>
      <c r="B104" s="187" t="s">
        <v>436</v>
      </c>
      <c r="C104" s="187" t="s">
        <v>437</v>
      </c>
      <c r="D104" s="187" t="s">
        <v>939</v>
      </c>
      <c r="E104" s="207">
        <v>6</v>
      </c>
      <c r="F104" s="207">
        <v>6</v>
      </c>
      <c r="G104" s="172" t="s">
        <v>438</v>
      </c>
      <c r="H104" s="175" t="s">
        <v>439</v>
      </c>
      <c r="I104" s="130"/>
      <c r="J104" s="130"/>
      <c r="K104" s="130"/>
      <c r="L104" s="130"/>
      <c r="M104" s="130">
        <v>2022</v>
      </c>
      <c r="N104" s="263" t="s">
        <v>289</v>
      </c>
      <c r="O104" s="251" t="s">
        <v>12</v>
      </c>
      <c r="P104" s="251" t="s">
        <v>191</v>
      </c>
      <c r="Q104" s="183">
        <v>4</v>
      </c>
      <c r="R104" s="183">
        <v>1</v>
      </c>
    </row>
    <row r="105" spans="1:18" s="141" customFormat="1" ht="63.75" x14ac:dyDescent="0.2">
      <c r="A105" s="142">
        <v>5</v>
      </c>
      <c r="B105" s="187" t="s">
        <v>185</v>
      </c>
      <c r="C105" s="187" t="s">
        <v>940</v>
      </c>
      <c r="D105" s="187" t="s">
        <v>941</v>
      </c>
      <c r="E105" s="207">
        <v>24.72</v>
      </c>
      <c r="F105" s="207">
        <v>23.6</v>
      </c>
      <c r="G105" s="182" t="s">
        <v>440</v>
      </c>
      <c r="H105" s="182" t="s">
        <v>441</v>
      </c>
      <c r="I105" s="182">
        <v>150</v>
      </c>
      <c r="J105" s="182">
        <v>140</v>
      </c>
      <c r="K105" s="182"/>
      <c r="L105" s="182"/>
      <c r="M105" s="130">
        <v>2022</v>
      </c>
      <c r="N105" s="263" t="s">
        <v>291</v>
      </c>
      <c r="O105" s="251" t="s">
        <v>10</v>
      </c>
      <c r="P105" s="251" t="s">
        <v>191</v>
      </c>
      <c r="Q105" s="183">
        <v>2</v>
      </c>
      <c r="R105" s="183">
        <v>1</v>
      </c>
    </row>
    <row r="106" spans="1:18" s="141" customFormat="1" ht="25.5" x14ac:dyDescent="0.2">
      <c r="A106" s="142">
        <v>6</v>
      </c>
      <c r="B106" s="187" t="s">
        <v>442</v>
      </c>
      <c r="C106" s="187" t="s">
        <v>443</v>
      </c>
      <c r="D106" s="187" t="s">
        <v>942</v>
      </c>
      <c r="E106" s="207">
        <v>4.58</v>
      </c>
      <c r="F106" s="207">
        <v>4.58</v>
      </c>
      <c r="G106" s="131" t="s">
        <v>344</v>
      </c>
      <c r="H106" s="131" t="s">
        <v>341</v>
      </c>
      <c r="I106" s="177">
        <v>63</v>
      </c>
      <c r="J106" s="177">
        <v>12</v>
      </c>
      <c r="K106" s="177">
        <v>150</v>
      </c>
      <c r="L106" s="177">
        <v>10</v>
      </c>
      <c r="M106" s="130">
        <v>2022</v>
      </c>
      <c r="N106" s="263" t="s">
        <v>295</v>
      </c>
      <c r="O106" s="251" t="s">
        <v>13</v>
      </c>
      <c r="P106" s="255" t="s">
        <v>192</v>
      </c>
      <c r="Q106" s="183">
        <v>5</v>
      </c>
      <c r="R106" s="183">
        <v>2</v>
      </c>
    </row>
    <row r="107" spans="1:18" s="141" customFormat="1" ht="38.25" x14ac:dyDescent="0.2">
      <c r="A107" s="142">
        <v>7</v>
      </c>
      <c r="B107" s="187" t="s">
        <v>86</v>
      </c>
      <c r="C107" s="187" t="s">
        <v>446</v>
      </c>
      <c r="D107" s="187" t="s">
        <v>943</v>
      </c>
      <c r="E107" s="207">
        <v>0.5</v>
      </c>
      <c r="F107" s="207">
        <v>0.5</v>
      </c>
      <c r="G107" s="131" t="s">
        <v>447</v>
      </c>
      <c r="H107" s="131" t="s">
        <v>448</v>
      </c>
      <c r="I107" s="177"/>
      <c r="J107" s="177"/>
      <c r="K107" s="177"/>
      <c r="L107" s="177"/>
      <c r="M107" s="130">
        <v>2022</v>
      </c>
      <c r="N107" s="263" t="s">
        <v>1988</v>
      </c>
      <c r="O107" s="251" t="s">
        <v>14</v>
      </c>
      <c r="P107" s="251" t="s">
        <v>195</v>
      </c>
      <c r="Q107" s="183">
        <v>6</v>
      </c>
      <c r="R107" s="183">
        <v>5</v>
      </c>
    </row>
    <row r="108" spans="1:18" s="141" customFormat="1" ht="44.45" customHeight="1" x14ac:dyDescent="0.2">
      <c r="A108" s="142">
        <v>8</v>
      </c>
      <c r="B108" s="187" t="s">
        <v>944</v>
      </c>
      <c r="C108" s="187" t="s">
        <v>945</v>
      </c>
      <c r="D108" s="187" t="s">
        <v>946</v>
      </c>
      <c r="E108" s="207">
        <v>2.7730000000000001</v>
      </c>
      <c r="F108" s="207">
        <v>2.7730000000000001</v>
      </c>
      <c r="G108" s="131" t="s">
        <v>453</v>
      </c>
      <c r="H108" s="131" t="s">
        <v>454</v>
      </c>
      <c r="I108" s="177"/>
      <c r="J108" s="177"/>
      <c r="K108" s="177"/>
      <c r="L108" s="177"/>
      <c r="M108" s="130">
        <v>2022</v>
      </c>
      <c r="N108" s="263" t="s">
        <v>1995</v>
      </c>
      <c r="O108" s="251" t="s">
        <v>10</v>
      </c>
      <c r="P108" s="251" t="s">
        <v>191</v>
      </c>
      <c r="Q108" s="183">
        <v>2</v>
      </c>
      <c r="R108" s="183">
        <v>1</v>
      </c>
    </row>
    <row r="109" spans="1:18" s="141" customFormat="1" ht="25.5" x14ac:dyDescent="0.2">
      <c r="A109" s="142">
        <v>9</v>
      </c>
      <c r="B109" s="187" t="s">
        <v>460</v>
      </c>
      <c r="C109" s="187" t="s">
        <v>461</v>
      </c>
      <c r="D109" s="187" t="s">
        <v>947</v>
      </c>
      <c r="E109" s="207">
        <v>0.05</v>
      </c>
      <c r="F109" s="207"/>
      <c r="G109" s="142" t="s">
        <v>462</v>
      </c>
      <c r="H109" s="142"/>
      <c r="I109" s="142"/>
      <c r="J109" s="183"/>
      <c r="K109" s="108"/>
      <c r="L109" s="108"/>
      <c r="M109" s="130">
        <v>2022</v>
      </c>
      <c r="N109" s="263" t="s">
        <v>1999</v>
      </c>
      <c r="O109" s="251" t="s">
        <v>10</v>
      </c>
      <c r="P109" s="183"/>
      <c r="Q109" s="183">
        <v>2</v>
      </c>
      <c r="R109" s="108"/>
    </row>
    <row r="110" spans="1:18" s="141" customFormat="1" ht="38.25" x14ac:dyDescent="0.2">
      <c r="A110" s="142">
        <v>10</v>
      </c>
      <c r="B110" s="187" t="s">
        <v>463</v>
      </c>
      <c r="C110" s="187" t="s">
        <v>948</v>
      </c>
      <c r="D110" s="187" t="s">
        <v>949</v>
      </c>
      <c r="E110" s="207"/>
      <c r="F110" s="207">
        <v>5</v>
      </c>
      <c r="G110" s="131"/>
      <c r="H110" s="131" t="s">
        <v>464</v>
      </c>
      <c r="I110" s="177"/>
      <c r="J110" s="177"/>
      <c r="K110" s="177"/>
      <c r="L110" s="177"/>
      <c r="M110" s="130">
        <v>2022</v>
      </c>
      <c r="N110" s="263" t="s">
        <v>2002</v>
      </c>
      <c r="O110" s="251"/>
      <c r="P110" s="251" t="s">
        <v>194</v>
      </c>
      <c r="Q110" s="108"/>
      <c r="R110" s="183">
        <v>4</v>
      </c>
    </row>
    <row r="111" spans="1:18" s="141" customFormat="1" ht="51" x14ac:dyDescent="0.2">
      <c r="A111" s="142">
        <v>11</v>
      </c>
      <c r="B111" s="187" t="s">
        <v>465</v>
      </c>
      <c r="C111" s="187" t="s">
        <v>466</v>
      </c>
      <c r="D111" s="187" t="s">
        <v>950</v>
      </c>
      <c r="E111" s="207">
        <v>3</v>
      </c>
      <c r="F111" s="207">
        <v>3</v>
      </c>
      <c r="G111" s="131" t="s">
        <v>467</v>
      </c>
      <c r="H111" s="131" t="s">
        <v>468</v>
      </c>
      <c r="I111" s="177"/>
      <c r="J111" s="177"/>
      <c r="K111" s="177"/>
      <c r="L111" s="177"/>
      <c r="M111" s="130">
        <v>2022</v>
      </c>
      <c r="N111" s="263" t="s">
        <v>2004</v>
      </c>
      <c r="O111" s="251" t="s">
        <v>12</v>
      </c>
      <c r="P111" s="251" t="s">
        <v>195</v>
      </c>
      <c r="Q111" s="183">
        <v>4</v>
      </c>
      <c r="R111" s="183">
        <v>5</v>
      </c>
    </row>
    <row r="112" spans="1:18" s="141" customFormat="1" ht="51" x14ac:dyDescent="0.2">
      <c r="A112" s="142">
        <v>12</v>
      </c>
      <c r="B112" s="187" t="s">
        <v>97</v>
      </c>
      <c r="C112" s="187" t="s">
        <v>339</v>
      </c>
      <c r="D112" s="187" t="s">
        <v>951</v>
      </c>
      <c r="E112" s="207">
        <v>2</v>
      </c>
      <c r="F112" s="207">
        <v>2</v>
      </c>
      <c r="G112" s="179" t="s">
        <v>340</v>
      </c>
      <c r="H112" s="179" t="s">
        <v>341</v>
      </c>
      <c r="I112" s="181"/>
      <c r="J112" s="181"/>
      <c r="K112" s="181"/>
      <c r="L112" s="181"/>
      <c r="M112" s="130">
        <v>2022</v>
      </c>
      <c r="N112" s="263" t="s">
        <v>2009</v>
      </c>
      <c r="O112" s="251" t="s">
        <v>11</v>
      </c>
      <c r="P112" s="251" t="s">
        <v>192</v>
      </c>
      <c r="Q112" s="183">
        <v>3</v>
      </c>
      <c r="R112" s="183">
        <v>2</v>
      </c>
    </row>
    <row r="113" spans="1:18" s="141" customFormat="1" ht="33.6" customHeight="1" x14ac:dyDescent="0.2">
      <c r="A113" s="142">
        <v>13</v>
      </c>
      <c r="B113" s="187" t="s">
        <v>86</v>
      </c>
      <c r="C113" s="187" t="s">
        <v>472</v>
      </c>
      <c r="D113" s="187" t="s">
        <v>952</v>
      </c>
      <c r="E113" s="207">
        <v>9.5</v>
      </c>
      <c r="F113" s="207">
        <v>9.5</v>
      </c>
      <c r="G113" s="131" t="s">
        <v>335</v>
      </c>
      <c r="H113" s="131" t="s">
        <v>473</v>
      </c>
      <c r="I113" s="177"/>
      <c r="J113" s="177"/>
      <c r="K113" s="177"/>
      <c r="L113" s="177"/>
      <c r="M113" s="130">
        <v>2022</v>
      </c>
      <c r="N113" s="263" t="s">
        <v>2010</v>
      </c>
      <c r="O113" s="251" t="s">
        <v>10</v>
      </c>
      <c r="P113" s="251" t="s">
        <v>194</v>
      </c>
      <c r="Q113" s="183">
        <v>2</v>
      </c>
      <c r="R113" s="183">
        <v>4</v>
      </c>
    </row>
    <row r="114" spans="1:18" s="141" customFormat="1" ht="25.5" x14ac:dyDescent="0.2">
      <c r="A114" s="142">
        <v>14</v>
      </c>
      <c r="B114" s="187" t="s">
        <v>87</v>
      </c>
      <c r="C114" s="187" t="s">
        <v>474</v>
      </c>
      <c r="D114" s="187" t="s">
        <v>953</v>
      </c>
      <c r="E114" s="207">
        <v>0.1</v>
      </c>
      <c r="F114" s="207">
        <v>0.1</v>
      </c>
      <c r="G114" s="131" t="s">
        <v>475</v>
      </c>
      <c r="H114" s="131" t="s">
        <v>476</v>
      </c>
      <c r="I114" s="177"/>
      <c r="J114" s="177"/>
      <c r="K114" s="177"/>
      <c r="L114" s="177"/>
      <c r="M114" s="130">
        <v>2022</v>
      </c>
      <c r="N114" s="263" t="s">
        <v>2011</v>
      </c>
      <c r="O114" s="251" t="s">
        <v>10</v>
      </c>
      <c r="P114" s="251" t="s">
        <v>191</v>
      </c>
      <c r="Q114" s="183">
        <v>2</v>
      </c>
      <c r="R114" s="183">
        <v>1</v>
      </c>
    </row>
    <row r="115" spans="1:18" s="141" customFormat="1" ht="51" x14ac:dyDescent="0.2">
      <c r="A115" s="142">
        <v>15</v>
      </c>
      <c r="B115" s="187" t="s">
        <v>954</v>
      </c>
      <c r="C115" s="187" t="s">
        <v>955</v>
      </c>
      <c r="D115" s="187" t="s">
        <v>956</v>
      </c>
      <c r="E115" s="207">
        <v>0.56000000000000005</v>
      </c>
      <c r="F115" s="207">
        <v>0.56000000000000005</v>
      </c>
      <c r="G115" s="131" t="s">
        <v>479</v>
      </c>
      <c r="H115" s="131" t="s">
        <v>480</v>
      </c>
      <c r="I115" s="177"/>
      <c r="J115" s="177"/>
      <c r="K115" s="177"/>
      <c r="L115" s="177"/>
      <c r="M115" s="130">
        <v>2022</v>
      </c>
      <c r="N115" s="263" t="s">
        <v>2013</v>
      </c>
      <c r="O115" s="251" t="s">
        <v>10</v>
      </c>
      <c r="P115" s="251" t="s">
        <v>191</v>
      </c>
      <c r="Q115" s="183">
        <v>2</v>
      </c>
      <c r="R115" s="183">
        <v>1</v>
      </c>
    </row>
    <row r="116" spans="1:18" s="141" customFormat="1" ht="63.75" x14ac:dyDescent="0.2">
      <c r="A116" s="142">
        <v>16</v>
      </c>
      <c r="B116" s="187" t="s">
        <v>86</v>
      </c>
      <c r="C116" s="187" t="s">
        <v>481</v>
      </c>
      <c r="D116" s="187" t="s">
        <v>957</v>
      </c>
      <c r="E116" s="207"/>
      <c r="F116" s="207">
        <v>0.25</v>
      </c>
      <c r="G116" s="131"/>
      <c r="H116" s="131" t="s">
        <v>958</v>
      </c>
      <c r="I116" s="177"/>
      <c r="J116" s="177"/>
      <c r="K116" s="177"/>
      <c r="L116" s="177"/>
      <c r="M116" s="130">
        <v>2022</v>
      </c>
      <c r="N116" s="263" t="s">
        <v>2015</v>
      </c>
      <c r="O116" s="251"/>
      <c r="P116" s="251" t="s">
        <v>191</v>
      </c>
      <c r="Q116" s="108"/>
      <c r="R116" s="183">
        <v>1</v>
      </c>
    </row>
    <row r="117" spans="1:18" s="141" customFormat="1" ht="38.25" x14ac:dyDescent="0.2">
      <c r="A117" s="142">
        <v>17</v>
      </c>
      <c r="B117" s="187" t="s">
        <v>140</v>
      </c>
      <c r="C117" s="187" t="s">
        <v>141</v>
      </c>
      <c r="D117" s="187" t="s">
        <v>959</v>
      </c>
      <c r="E117" s="207">
        <v>1.25</v>
      </c>
      <c r="F117" s="207">
        <v>1.25</v>
      </c>
      <c r="G117" s="131" t="s">
        <v>482</v>
      </c>
      <c r="H117" s="131" t="s">
        <v>483</v>
      </c>
      <c r="I117" s="177"/>
      <c r="J117" s="177"/>
      <c r="K117" s="177"/>
      <c r="L117" s="177"/>
      <c r="M117" s="130">
        <v>2022</v>
      </c>
      <c r="N117" s="263" t="s">
        <v>2020</v>
      </c>
      <c r="O117" s="251" t="s">
        <v>10</v>
      </c>
      <c r="P117" s="251" t="s">
        <v>194</v>
      </c>
      <c r="Q117" s="183">
        <v>2</v>
      </c>
      <c r="R117" s="183">
        <v>4</v>
      </c>
    </row>
    <row r="118" spans="1:18" s="141" customFormat="1" ht="38.25" x14ac:dyDescent="0.2">
      <c r="A118" s="142">
        <v>18</v>
      </c>
      <c r="B118" s="187" t="s">
        <v>144</v>
      </c>
      <c r="C118" s="187" t="s">
        <v>145</v>
      </c>
      <c r="D118" s="187" t="s">
        <v>960</v>
      </c>
      <c r="E118" s="207">
        <v>1</v>
      </c>
      <c r="F118" s="207">
        <v>1</v>
      </c>
      <c r="G118" s="131" t="s">
        <v>344</v>
      </c>
      <c r="H118" s="131" t="s">
        <v>396</v>
      </c>
      <c r="I118" s="177"/>
      <c r="J118" s="177"/>
      <c r="K118" s="177"/>
      <c r="L118" s="177"/>
      <c r="M118" s="130">
        <v>2022</v>
      </c>
      <c r="N118" s="263" t="s">
        <v>2022</v>
      </c>
      <c r="O118" s="251" t="s">
        <v>12</v>
      </c>
      <c r="P118" s="251" t="s">
        <v>195</v>
      </c>
      <c r="Q118" s="183">
        <v>4</v>
      </c>
      <c r="R118" s="183">
        <v>5</v>
      </c>
    </row>
    <row r="119" spans="1:18" s="141" customFormat="1" ht="38.25" x14ac:dyDescent="0.2">
      <c r="A119" s="142">
        <v>19</v>
      </c>
      <c r="B119" s="187" t="s">
        <v>146</v>
      </c>
      <c r="C119" s="187" t="s">
        <v>961</v>
      </c>
      <c r="D119" s="187" t="s">
        <v>962</v>
      </c>
      <c r="E119" s="207">
        <v>12.71</v>
      </c>
      <c r="F119" s="207">
        <v>12.71</v>
      </c>
      <c r="G119" s="131" t="s">
        <v>484</v>
      </c>
      <c r="H119" s="131" t="s">
        <v>485</v>
      </c>
      <c r="I119" s="177" t="s">
        <v>29</v>
      </c>
      <c r="J119" s="177">
        <v>60</v>
      </c>
      <c r="K119" s="177">
        <v>150</v>
      </c>
      <c r="L119" s="177">
        <v>50</v>
      </c>
      <c r="M119" s="130">
        <v>2022</v>
      </c>
      <c r="N119" s="263" t="s">
        <v>2023</v>
      </c>
      <c r="O119" s="251" t="s">
        <v>12</v>
      </c>
      <c r="P119" s="251" t="s">
        <v>195</v>
      </c>
      <c r="Q119" s="183">
        <v>4</v>
      </c>
      <c r="R119" s="183">
        <v>5</v>
      </c>
    </row>
    <row r="120" spans="1:18" s="141" customFormat="1" ht="78" customHeight="1" x14ac:dyDescent="0.2">
      <c r="A120" s="142">
        <v>20</v>
      </c>
      <c r="B120" s="187" t="s">
        <v>151</v>
      </c>
      <c r="C120" s="187" t="s">
        <v>963</v>
      </c>
      <c r="D120" s="187" t="s">
        <v>964</v>
      </c>
      <c r="E120" s="207">
        <v>72</v>
      </c>
      <c r="F120" s="207">
        <v>72</v>
      </c>
      <c r="G120" s="131" t="s">
        <v>444</v>
      </c>
      <c r="H120" s="131" t="s">
        <v>445</v>
      </c>
      <c r="I120" s="177"/>
      <c r="J120" s="177"/>
      <c r="K120" s="177"/>
      <c r="L120" s="177"/>
      <c r="M120" s="130">
        <v>2022</v>
      </c>
      <c r="N120" s="263" t="s">
        <v>2026</v>
      </c>
      <c r="O120" s="251" t="s">
        <v>10</v>
      </c>
      <c r="P120" s="251" t="s">
        <v>194</v>
      </c>
      <c r="Q120" s="183">
        <v>2</v>
      </c>
      <c r="R120" s="183">
        <v>4</v>
      </c>
    </row>
    <row r="121" spans="1:18" s="141" customFormat="1" ht="39" customHeight="1" x14ac:dyDescent="0.2">
      <c r="A121" s="142">
        <v>21</v>
      </c>
      <c r="B121" s="187" t="s">
        <v>157</v>
      </c>
      <c r="C121" s="187" t="s">
        <v>965</v>
      </c>
      <c r="D121" s="187" t="s">
        <v>966</v>
      </c>
      <c r="E121" s="207"/>
      <c r="F121" s="207">
        <v>0.26</v>
      </c>
      <c r="G121" s="131"/>
      <c r="H121" s="131" t="s">
        <v>486</v>
      </c>
      <c r="I121" s="177"/>
      <c r="J121" s="177"/>
      <c r="K121" s="177"/>
      <c r="L121" s="177"/>
      <c r="M121" s="130">
        <v>2022</v>
      </c>
      <c r="N121" s="263" t="s">
        <v>2032</v>
      </c>
      <c r="O121" s="251"/>
      <c r="P121" s="251" t="s">
        <v>194</v>
      </c>
      <c r="Q121" s="108"/>
      <c r="R121" s="183">
        <v>4</v>
      </c>
    </row>
    <row r="122" spans="1:18" s="141" customFormat="1" ht="63" customHeight="1" x14ac:dyDescent="0.2">
      <c r="A122" s="142">
        <v>22</v>
      </c>
      <c r="B122" s="187" t="s">
        <v>158</v>
      </c>
      <c r="C122" s="187" t="s">
        <v>159</v>
      </c>
      <c r="D122" s="187" t="s">
        <v>967</v>
      </c>
      <c r="E122" s="207">
        <v>48.66</v>
      </c>
      <c r="F122" s="207">
        <v>48.66</v>
      </c>
      <c r="G122" s="131" t="s">
        <v>456</v>
      </c>
      <c r="H122" s="131" t="s">
        <v>457</v>
      </c>
      <c r="I122" s="177"/>
      <c r="J122" s="177"/>
      <c r="K122" s="177"/>
      <c r="L122" s="177"/>
      <c r="M122" s="130">
        <v>2022</v>
      </c>
      <c r="N122" s="263" t="s">
        <v>2034</v>
      </c>
      <c r="O122" s="251" t="s">
        <v>14</v>
      </c>
      <c r="P122" s="251" t="s">
        <v>195</v>
      </c>
      <c r="Q122" s="183">
        <v>6</v>
      </c>
      <c r="R122" s="183">
        <v>5</v>
      </c>
    </row>
    <row r="123" spans="1:18" s="141" customFormat="1" ht="38.25" x14ac:dyDescent="0.2">
      <c r="A123" s="142">
        <v>23</v>
      </c>
      <c r="B123" s="187" t="s">
        <v>968</v>
      </c>
      <c r="C123" s="187" t="s">
        <v>969</v>
      </c>
      <c r="D123" s="187" t="s">
        <v>970</v>
      </c>
      <c r="E123" s="207">
        <v>0.23</v>
      </c>
      <c r="F123" s="207">
        <v>0.39</v>
      </c>
      <c r="G123" s="131" t="s">
        <v>487</v>
      </c>
      <c r="H123" s="131" t="s">
        <v>488</v>
      </c>
      <c r="I123" s="177"/>
      <c r="J123" s="177"/>
      <c r="K123" s="177"/>
      <c r="L123" s="177"/>
      <c r="M123" s="130">
        <v>2022</v>
      </c>
      <c r="N123" s="263" t="s">
        <v>2035</v>
      </c>
      <c r="O123" s="251" t="s">
        <v>10</v>
      </c>
      <c r="P123" s="251" t="s">
        <v>194</v>
      </c>
      <c r="Q123" s="183">
        <v>2</v>
      </c>
      <c r="R123" s="183">
        <v>4</v>
      </c>
    </row>
    <row r="124" spans="1:18" s="141" customFormat="1" ht="38.25" x14ac:dyDescent="0.2">
      <c r="A124" s="142">
        <v>24</v>
      </c>
      <c r="B124" s="187" t="s">
        <v>178</v>
      </c>
      <c r="C124" s="187" t="s">
        <v>971</v>
      </c>
      <c r="D124" s="187" t="s">
        <v>972</v>
      </c>
      <c r="E124" s="207">
        <v>15.06</v>
      </c>
      <c r="F124" s="207">
        <v>15.06</v>
      </c>
      <c r="G124" s="131" t="s">
        <v>451</v>
      </c>
      <c r="H124" s="131" t="s">
        <v>452</v>
      </c>
      <c r="I124" s="177"/>
      <c r="J124" s="177"/>
      <c r="K124" s="177"/>
      <c r="L124" s="177"/>
      <c r="M124" s="130">
        <v>2022</v>
      </c>
      <c r="N124" s="263" t="s">
        <v>2048</v>
      </c>
      <c r="O124" s="251" t="s">
        <v>12</v>
      </c>
      <c r="P124" s="251" t="s">
        <v>195</v>
      </c>
      <c r="Q124" s="183">
        <v>4</v>
      </c>
      <c r="R124" s="183">
        <v>5</v>
      </c>
    </row>
    <row r="125" spans="1:18" s="141" customFormat="1" ht="38.25" x14ac:dyDescent="0.2">
      <c r="A125" s="142">
        <v>25</v>
      </c>
      <c r="B125" s="187" t="s">
        <v>97</v>
      </c>
      <c r="C125" s="187" t="s">
        <v>973</v>
      </c>
      <c r="D125" s="187" t="s">
        <v>974</v>
      </c>
      <c r="E125" s="207">
        <v>0.18</v>
      </c>
      <c r="F125" s="207">
        <v>0.18</v>
      </c>
      <c r="G125" s="131" t="s">
        <v>455</v>
      </c>
      <c r="H125" s="131" t="s">
        <v>227</v>
      </c>
      <c r="I125" s="177"/>
      <c r="J125" s="177"/>
      <c r="K125" s="177"/>
      <c r="L125" s="177"/>
      <c r="M125" s="130">
        <v>2022</v>
      </c>
      <c r="N125" s="263" t="s">
        <v>2050</v>
      </c>
      <c r="O125" s="251" t="s">
        <v>10</v>
      </c>
      <c r="P125" s="251" t="s">
        <v>191</v>
      </c>
      <c r="Q125" s="183">
        <v>2</v>
      </c>
      <c r="R125" s="183">
        <v>1</v>
      </c>
    </row>
    <row r="126" spans="1:18" s="141" customFormat="1" ht="38.25" x14ac:dyDescent="0.2">
      <c r="A126" s="142">
        <v>26</v>
      </c>
      <c r="B126" s="187" t="s">
        <v>180</v>
      </c>
      <c r="C126" s="187" t="s">
        <v>975</v>
      </c>
      <c r="D126" s="187" t="s">
        <v>976</v>
      </c>
      <c r="E126" s="207">
        <v>35</v>
      </c>
      <c r="F126" s="207">
        <v>35</v>
      </c>
      <c r="G126" s="131" t="s">
        <v>350</v>
      </c>
      <c r="H126" s="131" t="s">
        <v>350</v>
      </c>
      <c r="I126" s="177"/>
      <c r="J126" s="177"/>
      <c r="K126" s="177"/>
      <c r="L126" s="177"/>
      <c r="M126" s="130">
        <v>2022</v>
      </c>
      <c r="N126" s="263" t="s">
        <v>2053</v>
      </c>
      <c r="O126" s="251" t="s">
        <v>12</v>
      </c>
      <c r="P126" s="251" t="s">
        <v>195</v>
      </c>
      <c r="Q126" s="183">
        <v>4</v>
      </c>
      <c r="R126" s="183">
        <v>5</v>
      </c>
    </row>
    <row r="127" spans="1:18" s="141" customFormat="1" ht="38.25" x14ac:dyDescent="0.2">
      <c r="A127" s="142">
        <v>27</v>
      </c>
      <c r="B127" s="187" t="s">
        <v>107</v>
      </c>
      <c r="C127" s="187" t="s">
        <v>181</v>
      </c>
      <c r="D127" s="187" t="s">
        <v>977</v>
      </c>
      <c r="E127" s="207">
        <v>10</v>
      </c>
      <c r="F127" s="207">
        <v>10</v>
      </c>
      <c r="G127" s="131" t="s">
        <v>458</v>
      </c>
      <c r="H127" s="131" t="s">
        <v>459</v>
      </c>
      <c r="I127" s="177">
        <v>100</v>
      </c>
      <c r="J127" s="177">
        <v>119</v>
      </c>
      <c r="K127" s="177" t="s">
        <v>100</v>
      </c>
      <c r="L127" s="177">
        <v>513</v>
      </c>
      <c r="M127" s="130">
        <v>2022</v>
      </c>
      <c r="N127" s="263" t="s">
        <v>2054</v>
      </c>
      <c r="O127" s="251" t="s">
        <v>10</v>
      </c>
      <c r="P127" s="251" t="s">
        <v>194</v>
      </c>
      <c r="Q127" s="183">
        <v>2</v>
      </c>
      <c r="R127" s="183">
        <v>4</v>
      </c>
    </row>
    <row r="128" spans="1:18" s="141" customFormat="1" ht="51" x14ac:dyDescent="0.2">
      <c r="A128" s="142">
        <v>28</v>
      </c>
      <c r="B128" s="187" t="s">
        <v>182</v>
      </c>
      <c r="C128" s="187" t="s">
        <v>978</v>
      </c>
      <c r="D128" s="187" t="s">
        <v>979</v>
      </c>
      <c r="E128" s="207">
        <v>14.6</v>
      </c>
      <c r="F128" s="207"/>
      <c r="G128" s="172" t="s">
        <v>980</v>
      </c>
      <c r="H128" s="173"/>
      <c r="I128" s="130"/>
      <c r="J128" s="130"/>
      <c r="K128" s="130"/>
      <c r="L128" s="130"/>
      <c r="M128" s="130">
        <v>2022</v>
      </c>
      <c r="N128" s="263" t="s">
        <v>2055</v>
      </c>
      <c r="O128" s="251" t="s">
        <v>10</v>
      </c>
      <c r="P128" s="251"/>
      <c r="Q128" s="183">
        <v>2</v>
      </c>
      <c r="R128" s="108"/>
    </row>
    <row r="129" spans="1:18" s="141" customFormat="1" ht="38.25" x14ac:dyDescent="0.2">
      <c r="A129" s="142">
        <v>29</v>
      </c>
      <c r="B129" s="187" t="s">
        <v>981</v>
      </c>
      <c r="C129" s="187" t="s">
        <v>982</v>
      </c>
      <c r="D129" s="187" t="s">
        <v>983</v>
      </c>
      <c r="E129" s="207">
        <v>3.09</v>
      </c>
      <c r="F129" s="207">
        <v>3.09</v>
      </c>
      <c r="G129" s="131" t="s">
        <v>984</v>
      </c>
      <c r="H129" s="131" t="s">
        <v>985</v>
      </c>
      <c r="I129" s="177"/>
      <c r="J129" s="177"/>
      <c r="K129" s="177"/>
      <c r="L129" s="177"/>
      <c r="M129" s="130">
        <v>2022</v>
      </c>
      <c r="N129" s="263" t="s">
        <v>2072</v>
      </c>
      <c r="O129" s="251" t="s">
        <v>10</v>
      </c>
      <c r="P129" s="251" t="s">
        <v>191</v>
      </c>
      <c r="Q129" s="183">
        <v>2</v>
      </c>
      <c r="R129" s="183">
        <v>1</v>
      </c>
    </row>
    <row r="130" spans="1:18" s="141" customFormat="1" ht="38.25" x14ac:dyDescent="0.2">
      <c r="A130" s="142">
        <v>30</v>
      </c>
      <c r="B130" s="187" t="s">
        <v>986</v>
      </c>
      <c r="C130" s="187" t="s">
        <v>987</v>
      </c>
      <c r="D130" s="187" t="s">
        <v>988</v>
      </c>
      <c r="E130" s="207">
        <v>2</v>
      </c>
      <c r="F130" s="207">
        <v>2</v>
      </c>
      <c r="G130" s="131" t="s">
        <v>989</v>
      </c>
      <c r="H130" s="131" t="s">
        <v>990</v>
      </c>
      <c r="I130" s="177"/>
      <c r="J130" s="177"/>
      <c r="K130" s="177"/>
      <c r="L130" s="177"/>
      <c r="M130" s="130">
        <v>2022</v>
      </c>
      <c r="N130" s="263" t="s">
        <v>2073</v>
      </c>
      <c r="O130" s="251" t="s">
        <v>10</v>
      </c>
      <c r="P130" s="251" t="s">
        <v>191</v>
      </c>
      <c r="Q130" s="183">
        <v>2</v>
      </c>
      <c r="R130" s="183">
        <v>1</v>
      </c>
    </row>
    <row r="131" spans="1:18" s="141" customFormat="1" ht="63.75" x14ac:dyDescent="0.2">
      <c r="A131" s="142">
        <v>31</v>
      </c>
      <c r="B131" s="187" t="s">
        <v>88</v>
      </c>
      <c r="C131" s="187" t="s">
        <v>991</v>
      </c>
      <c r="D131" s="187" t="s">
        <v>992</v>
      </c>
      <c r="E131" s="207">
        <v>6</v>
      </c>
      <c r="F131" s="207">
        <v>6</v>
      </c>
      <c r="G131" s="131" t="s">
        <v>993</v>
      </c>
      <c r="H131" s="131" t="s">
        <v>994</v>
      </c>
      <c r="I131" s="177"/>
      <c r="J131" s="177"/>
      <c r="K131" s="177"/>
      <c r="L131" s="177"/>
      <c r="M131" s="130">
        <v>2022</v>
      </c>
      <c r="N131" s="263" t="s">
        <v>2075</v>
      </c>
      <c r="O131" s="251" t="s">
        <v>15</v>
      </c>
      <c r="P131" s="251" t="s">
        <v>198</v>
      </c>
      <c r="Q131" s="183">
        <v>7</v>
      </c>
      <c r="R131" s="183">
        <v>8</v>
      </c>
    </row>
    <row r="132" spans="1:18" s="141" customFormat="1" ht="38.25" x14ac:dyDescent="0.2">
      <c r="A132" s="142">
        <v>32</v>
      </c>
      <c r="B132" s="187" t="s">
        <v>97</v>
      </c>
      <c r="C132" s="187" t="s">
        <v>995</v>
      </c>
      <c r="D132" s="187" t="s">
        <v>996</v>
      </c>
      <c r="E132" s="207">
        <v>0.48399999999999999</v>
      </c>
      <c r="F132" s="207"/>
      <c r="G132" s="131" t="s">
        <v>997</v>
      </c>
      <c r="H132" s="131"/>
      <c r="I132" s="177"/>
      <c r="J132" s="177"/>
      <c r="K132" s="177"/>
      <c r="L132" s="177"/>
      <c r="M132" s="130">
        <v>2022</v>
      </c>
      <c r="N132" s="263" t="s">
        <v>2076</v>
      </c>
      <c r="O132" s="251" t="s">
        <v>14</v>
      </c>
      <c r="P132" s="251"/>
      <c r="Q132" s="183">
        <v>6</v>
      </c>
      <c r="R132" s="108"/>
    </row>
    <row r="133" spans="1:18" s="141" customFormat="1" ht="63.75" x14ac:dyDescent="0.2">
      <c r="A133" s="142">
        <v>33</v>
      </c>
      <c r="B133" s="187" t="s">
        <v>998</v>
      </c>
      <c r="C133" s="187" t="s">
        <v>999</v>
      </c>
      <c r="D133" s="187" t="s">
        <v>1000</v>
      </c>
      <c r="E133" s="207">
        <v>0.12</v>
      </c>
      <c r="F133" s="207"/>
      <c r="G133" s="131" t="s">
        <v>1001</v>
      </c>
      <c r="H133" s="131"/>
      <c r="I133" s="177"/>
      <c r="J133" s="177"/>
      <c r="K133" s="177"/>
      <c r="L133" s="177"/>
      <c r="M133" s="130">
        <v>2022</v>
      </c>
      <c r="N133" s="263" t="s">
        <v>2077</v>
      </c>
      <c r="O133" s="251" t="s">
        <v>10</v>
      </c>
      <c r="P133" s="251"/>
      <c r="Q133" s="183">
        <v>2</v>
      </c>
      <c r="R133" s="108"/>
    </row>
    <row r="134" spans="1:18" s="141" customFormat="1" ht="76.5" x14ac:dyDescent="0.2">
      <c r="A134" s="142">
        <v>34</v>
      </c>
      <c r="B134" s="187" t="s">
        <v>1002</v>
      </c>
      <c r="C134" s="187" t="s">
        <v>1003</v>
      </c>
      <c r="D134" s="187" t="s">
        <v>1004</v>
      </c>
      <c r="E134" s="207">
        <v>3</v>
      </c>
      <c r="F134" s="207">
        <v>3</v>
      </c>
      <c r="G134" s="131" t="s">
        <v>1005</v>
      </c>
      <c r="H134" s="131" t="s">
        <v>1006</v>
      </c>
      <c r="I134" s="177"/>
      <c r="J134" s="177"/>
      <c r="K134" s="177"/>
      <c r="L134" s="177"/>
      <c r="M134" s="130">
        <v>2022</v>
      </c>
      <c r="N134" s="263" t="s">
        <v>2078</v>
      </c>
      <c r="O134" s="251" t="s">
        <v>10</v>
      </c>
      <c r="P134" s="251" t="s">
        <v>191</v>
      </c>
      <c r="Q134" s="183">
        <v>2</v>
      </c>
      <c r="R134" s="183">
        <v>1</v>
      </c>
    </row>
    <row r="135" spans="1:18" s="141" customFormat="1" ht="51" x14ac:dyDescent="0.2">
      <c r="A135" s="142">
        <v>35</v>
      </c>
      <c r="B135" s="187" t="s">
        <v>1007</v>
      </c>
      <c r="C135" s="187" t="s">
        <v>1008</v>
      </c>
      <c r="D135" s="187" t="s">
        <v>1009</v>
      </c>
      <c r="E135" s="207">
        <v>0.1</v>
      </c>
      <c r="F135" s="207">
        <v>0.1</v>
      </c>
      <c r="G135" s="131" t="s">
        <v>892</v>
      </c>
      <c r="H135" s="131" t="s">
        <v>1010</v>
      </c>
      <c r="I135" s="177"/>
      <c r="J135" s="177"/>
      <c r="K135" s="177"/>
      <c r="L135" s="177"/>
      <c r="M135" s="130">
        <v>2022</v>
      </c>
      <c r="N135" s="263" t="s">
        <v>2079</v>
      </c>
      <c r="O135" s="251" t="s">
        <v>10</v>
      </c>
      <c r="P135" s="251" t="s">
        <v>191</v>
      </c>
      <c r="Q135" s="183">
        <v>2</v>
      </c>
      <c r="R135" s="183">
        <v>1</v>
      </c>
    </row>
    <row r="136" spans="1:18" s="141" customFormat="1" ht="38.25" x14ac:dyDescent="0.2">
      <c r="A136" s="142">
        <v>36</v>
      </c>
      <c r="B136" s="187" t="s">
        <v>88</v>
      </c>
      <c r="C136" s="187" t="s">
        <v>1011</v>
      </c>
      <c r="D136" s="187" t="s">
        <v>1012</v>
      </c>
      <c r="E136" s="207">
        <v>3</v>
      </c>
      <c r="F136" s="207">
        <v>3</v>
      </c>
      <c r="G136" s="131" t="s">
        <v>1013</v>
      </c>
      <c r="H136" s="131" t="s">
        <v>586</v>
      </c>
      <c r="I136" s="177"/>
      <c r="J136" s="177"/>
      <c r="K136" s="177"/>
      <c r="L136" s="177"/>
      <c r="M136" s="130">
        <v>2022</v>
      </c>
      <c r="N136" s="263" t="s">
        <v>2080</v>
      </c>
      <c r="O136" s="251" t="s">
        <v>13</v>
      </c>
      <c r="P136" s="251" t="s">
        <v>192</v>
      </c>
      <c r="Q136" s="183">
        <v>5</v>
      </c>
      <c r="R136" s="183">
        <v>2</v>
      </c>
    </row>
    <row r="137" spans="1:18" s="141" customFormat="1" ht="75" x14ac:dyDescent="0.2">
      <c r="A137" s="142">
        <v>37</v>
      </c>
      <c r="B137" s="201" t="s">
        <v>1014</v>
      </c>
      <c r="C137" s="201" t="s">
        <v>1015</v>
      </c>
      <c r="D137" s="201" t="s">
        <v>1016</v>
      </c>
      <c r="E137" s="211">
        <v>0.41</v>
      </c>
      <c r="F137" s="211">
        <v>0.41</v>
      </c>
      <c r="G137" s="131" t="s">
        <v>1017</v>
      </c>
      <c r="H137" s="131" t="s">
        <v>1018</v>
      </c>
      <c r="I137" s="177"/>
      <c r="J137" s="177"/>
      <c r="K137" s="177"/>
      <c r="L137" s="177"/>
      <c r="M137" s="130">
        <v>2022</v>
      </c>
      <c r="N137" s="263" t="s">
        <v>2085</v>
      </c>
      <c r="O137" s="251" t="s">
        <v>10</v>
      </c>
      <c r="P137" s="251" t="s">
        <v>191</v>
      </c>
      <c r="Q137" s="183">
        <v>2</v>
      </c>
      <c r="R137" s="183">
        <v>1</v>
      </c>
    </row>
    <row r="138" spans="1:18" s="141" customFormat="1" ht="19.899999999999999" customHeight="1" x14ac:dyDescent="0.2">
      <c r="A138" s="142"/>
      <c r="B138" s="143"/>
      <c r="C138" s="142"/>
      <c r="D138" s="147" t="s">
        <v>223</v>
      </c>
      <c r="E138" s="166">
        <f>SUM(E101:E137)</f>
        <v>301.67700000000002</v>
      </c>
      <c r="F138" s="166">
        <f>SUM(F101:F137)</f>
        <v>290.97300000000001</v>
      </c>
      <c r="G138" s="183"/>
      <c r="H138" s="183"/>
      <c r="I138" s="108"/>
      <c r="J138" s="108"/>
      <c r="K138" s="108"/>
      <c r="L138" s="108"/>
      <c r="M138" s="108"/>
      <c r="N138" s="263"/>
      <c r="O138" s="183"/>
      <c r="P138" s="183"/>
      <c r="Q138" s="108"/>
      <c r="R138" s="108"/>
    </row>
    <row r="139" spans="1:18" s="141" customFormat="1" ht="21" customHeight="1" x14ac:dyDescent="0.2">
      <c r="A139" s="357" t="s">
        <v>232</v>
      </c>
      <c r="B139" s="358"/>
      <c r="C139" s="358"/>
      <c r="D139" s="358"/>
      <c r="E139" s="358"/>
      <c r="F139" s="358"/>
      <c r="G139" s="358"/>
      <c r="H139" s="358"/>
      <c r="I139" s="358"/>
      <c r="J139" s="358"/>
      <c r="K139" s="358"/>
      <c r="L139" s="358"/>
      <c r="M139" s="247"/>
      <c r="N139" s="266"/>
      <c r="O139" s="254"/>
      <c r="P139" s="254"/>
      <c r="Q139" s="245"/>
      <c r="R139" s="245"/>
    </row>
    <row r="140" spans="1:18" s="141" customFormat="1" ht="52.15" customHeight="1" x14ac:dyDescent="0.2">
      <c r="A140" s="186">
        <v>1</v>
      </c>
      <c r="B140" s="192" t="s">
        <v>104</v>
      </c>
      <c r="C140" s="192" t="s">
        <v>497</v>
      </c>
      <c r="D140" s="192" t="s">
        <v>1019</v>
      </c>
      <c r="E140" s="208">
        <v>0.5</v>
      </c>
      <c r="F140" s="209"/>
      <c r="G140" s="142" t="s">
        <v>498</v>
      </c>
      <c r="H140" s="142"/>
      <c r="I140" s="108"/>
      <c r="J140" s="108"/>
      <c r="K140" s="108"/>
      <c r="L140" s="108"/>
      <c r="M140" s="130">
        <v>2022</v>
      </c>
      <c r="N140" s="263" t="s">
        <v>2132</v>
      </c>
      <c r="O140" s="251" t="s">
        <v>10</v>
      </c>
      <c r="P140" s="251"/>
      <c r="Q140" s="183">
        <v>2</v>
      </c>
      <c r="R140" s="108"/>
    </row>
    <row r="141" spans="1:18" s="141" customFormat="1" ht="51" x14ac:dyDescent="0.2">
      <c r="A141" s="186">
        <v>2</v>
      </c>
      <c r="B141" s="192" t="s">
        <v>104</v>
      </c>
      <c r="C141" s="192" t="s">
        <v>499</v>
      </c>
      <c r="D141" s="192" t="s">
        <v>1020</v>
      </c>
      <c r="E141" s="208">
        <v>0.36</v>
      </c>
      <c r="F141" s="208">
        <v>0.36</v>
      </c>
      <c r="G141" s="142" t="s">
        <v>500</v>
      </c>
      <c r="H141" s="142" t="s">
        <v>501</v>
      </c>
      <c r="I141" s="108"/>
      <c r="J141" s="108"/>
      <c r="K141" s="108"/>
      <c r="L141" s="108"/>
      <c r="M141" s="130">
        <v>2022</v>
      </c>
      <c r="N141" s="263" t="s">
        <v>2134</v>
      </c>
      <c r="O141" s="251" t="s">
        <v>10</v>
      </c>
      <c r="P141" s="251" t="s">
        <v>191</v>
      </c>
      <c r="Q141" s="183">
        <v>2</v>
      </c>
      <c r="R141" s="183">
        <v>1</v>
      </c>
    </row>
    <row r="142" spans="1:18" s="141" customFormat="1" ht="38.25" x14ac:dyDescent="0.2">
      <c r="A142" s="186">
        <v>3</v>
      </c>
      <c r="B142" s="192" t="s">
        <v>104</v>
      </c>
      <c r="C142" s="192" t="s">
        <v>502</v>
      </c>
      <c r="D142" s="192" t="s">
        <v>1021</v>
      </c>
      <c r="E142" s="209"/>
      <c r="F142" s="208">
        <v>0.5</v>
      </c>
      <c r="G142" s="142"/>
      <c r="H142" s="142" t="s">
        <v>503</v>
      </c>
      <c r="I142" s="108"/>
      <c r="J142" s="108"/>
      <c r="K142" s="108"/>
      <c r="L142" s="108"/>
      <c r="M142" s="130">
        <v>2022</v>
      </c>
      <c r="N142" s="263" t="s">
        <v>2135</v>
      </c>
      <c r="O142" s="251"/>
      <c r="P142" s="251" t="s">
        <v>195</v>
      </c>
      <c r="Q142" s="108"/>
      <c r="R142" s="183">
        <v>5</v>
      </c>
    </row>
    <row r="143" spans="1:18" s="141" customFormat="1" ht="51" x14ac:dyDescent="0.2">
      <c r="A143" s="186">
        <v>4</v>
      </c>
      <c r="B143" s="192" t="s">
        <v>104</v>
      </c>
      <c r="C143" s="192" t="s">
        <v>504</v>
      </c>
      <c r="D143" s="192" t="s">
        <v>1022</v>
      </c>
      <c r="E143" s="208">
        <v>0.18</v>
      </c>
      <c r="F143" s="209"/>
      <c r="G143" s="142" t="s">
        <v>505</v>
      </c>
      <c r="H143" s="142"/>
      <c r="I143" s="108"/>
      <c r="J143" s="108"/>
      <c r="K143" s="108"/>
      <c r="L143" s="108"/>
      <c r="M143" s="130">
        <v>2022</v>
      </c>
      <c r="N143" s="263" t="s">
        <v>2136</v>
      </c>
      <c r="O143" s="251" t="s">
        <v>10</v>
      </c>
      <c r="P143" s="251"/>
      <c r="Q143" s="183">
        <v>2</v>
      </c>
      <c r="R143" s="108"/>
    </row>
    <row r="144" spans="1:18" s="141" customFormat="1" ht="38.25" x14ac:dyDescent="0.2">
      <c r="A144" s="186">
        <v>5</v>
      </c>
      <c r="B144" s="192" t="s">
        <v>104</v>
      </c>
      <c r="C144" s="192" t="s">
        <v>506</v>
      </c>
      <c r="D144" s="192" t="s">
        <v>1023</v>
      </c>
      <c r="E144" s="208">
        <v>0.36</v>
      </c>
      <c r="F144" s="209"/>
      <c r="G144" s="142" t="s">
        <v>507</v>
      </c>
      <c r="H144" s="142"/>
      <c r="I144" s="108"/>
      <c r="J144" s="108"/>
      <c r="K144" s="108"/>
      <c r="L144" s="108"/>
      <c r="M144" s="130">
        <v>2022</v>
      </c>
      <c r="N144" s="263" t="s">
        <v>2138</v>
      </c>
      <c r="O144" s="251" t="s">
        <v>10</v>
      </c>
      <c r="P144" s="251"/>
      <c r="Q144" s="183">
        <v>2</v>
      </c>
      <c r="R144" s="108"/>
    </row>
    <row r="145" spans="1:18" s="141" customFormat="1" ht="38.25" x14ac:dyDescent="0.2">
      <c r="A145" s="186">
        <v>6</v>
      </c>
      <c r="B145" s="192" t="s">
        <v>104</v>
      </c>
      <c r="C145" s="192" t="s">
        <v>508</v>
      </c>
      <c r="D145" s="192" t="s">
        <v>1024</v>
      </c>
      <c r="E145" s="209"/>
      <c r="F145" s="208">
        <v>1</v>
      </c>
      <c r="G145" s="142"/>
      <c r="H145" s="142" t="s">
        <v>509</v>
      </c>
      <c r="I145" s="108"/>
      <c r="J145" s="108"/>
      <c r="K145" s="108"/>
      <c r="L145" s="108"/>
      <c r="M145" s="130">
        <v>2022</v>
      </c>
      <c r="N145" s="263" t="s">
        <v>2139</v>
      </c>
      <c r="O145" s="251"/>
      <c r="P145" s="251" t="s">
        <v>195</v>
      </c>
      <c r="Q145" s="108"/>
      <c r="R145" s="183">
        <v>5</v>
      </c>
    </row>
    <row r="146" spans="1:18" s="141" customFormat="1" ht="63.75" x14ac:dyDescent="0.2">
      <c r="A146" s="186">
        <v>7</v>
      </c>
      <c r="B146" s="192" t="s">
        <v>104</v>
      </c>
      <c r="C146" s="192" t="s">
        <v>510</v>
      </c>
      <c r="D146" s="192" t="s">
        <v>1025</v>
      </c>
      <c r="E146" s="208">
        <v>1</v>
      </c>
      <c r="F146" s="209"/>
      <c r="G146" s="142" t="s">
        <v>498</v>
      </c>
      <c r="H146" s="142"/>
      <c r="I146" s="108"/>
      <c r="J146" s="108"/>
      <c r="K146" s="108"/>
      <c r="L146" s="108"/>
      <c r="M146" s="130">
        <v>2022</v>
      </c>
      <c r="N146" s="263" t="s">
        <v>2140</v>
      </c>
      <c r="O146" s="251" t="s">
        <v>10</v>
      </c>
      <c r="P146" s="251"/>
      <c r="Q146" s="183">
        <v>2</v>
      </c>
      <c r="R146" s="108"/>
    </row>
    <row r="147" spans="1:18" s="141" customFormat="1" ht="51" x14ac:dyDescent="0.2">
      <c r="A147" s="186">
        <v>8</v>
      </c>
      <c r="B147" s="192" t="s">
        <v>104</v>
      </c>
      <c r="C147" s="192" t="s">
        <v>511</v>
      </c>
      <c r="D147" s="192" t="s">
        <v>1026</v>
      </c>
      <c r="E147" s="208">
        <v>1</v>
      </c>
      <c r="F147" s="209"/>
      <c r="G147" s="142" t="s">
        <v>512</v>
      </c>
      <c r="H147" s="142"/>
      <c r="I147" s="108"/>
      <c r="J147" s="108"/>
      <c r="K147" s="108"/>
      <c r="L147" s="108"/>
      <c r="M147" s="130">
        <v>2022</v>
      </c>
      <c r="N147" s="263" t="s">
        <v>2143</v>
      </c>
      <c r="O147" s="251" t="s">
        <v>10</v>
      </c>
      <c r="P147" s="251"/>
      <c r="Q147" s="183">
        <v>2</v>
      </c>
      <c r="R147" s="108"/>
    </row>
    <row r="148" spans="1:18" s="141" customFormat="1" ht="51" x14ac:dyDescent="0.2">
      <c r="A148" s="186">
        <v>9</v>
      </c>
      <c r="B148" s="192" t="s">
        <v>104</v>
      </c>
      <c r="C148" s="192" t="s">
        <v>513</v>
      </c>
      <c r="D148" s="192" t="s">
        <v>1027</v>
      </c>
      <c r="E148" s="208">
        <v>0.54</v>
      </c>
      <c r="F148" s="209"/>
      <c r="G148" s="142" t="s">
        <v>514</v>
      </c>
      <c r="H148" s="142"/>
      <c r="I148" s="108"/>
      <c r="J148" s="108"/>
      <c r="K148" s="108"/>
      <c r="L148" s="108"/>
      <c r="M148" s="130">
        <v>2022</v>
      </c>
      <c r="N148" s="263" t="s">
        <v>2145</v>
      </c>
      <c r="O148" s="251" t="s">
        <v>15</v>
      </c>
      <c r="P148" s="251"/>
      <c r="Q148" s="183">
        <v>7</v>
      </c>
      <c r="R148" s="108"/>
    </row>
    <row r="149" spans="1:18" s="141" customFormat="1" ht="38.25" x14ac:dyDescent="0.2">
      <c r="A149" s="186">
        <v>10</v>
      </c>
      <c r="B149" s="192" t="s">
        <v>104</v>
      </c>
      <c r="C149" s="192" t="s">
        <v>515</v>
      </c>
      <c r="D149" s="192" t="s">
        <v>1028</v>
      </c>
      <c r="E149" s="208">
        <v>0.72</v>
      </c>
      <c r="F149" s="209"/>
      <c r="G149" s="142" t="s">
        <v>516</v>
      </c>
      <c r="H149" s="142"/>
      <c r="I149" s="108"/>
      <c r="J149" s="108"/>
      <c r="K149" s="108"/>
      <c r="L149" s="108"/>
      <c r="M149" s="130">
        <v>2022</v>
      </c>
      <c r="N149" s="263" t="s">
        <v>2147</v>
      </c>
      <c r="O149" s="251" t="s">
        <v>15</v>
      </c>
      <c r="P149" s="251"/>
      <c r="Q149" s="183">
        <v>7</v>
      </c>
      <c r="R149" s="108"/>
    </row>
    <row r="150" spans="1:18" s="141" customFormat="1" ht="38.25" x14ac:dyDescent="0.2">
      <c r="A150" s="186">
        <v>11</v>
      </c>
      <c r="B150" s="192" t="s">
        <v>104</v>
      </c>
      <c r="C150" s="192" t="s">
        <v>517</v>
      </c>
      <c r="D150" s="192" t="s">
        <v>1029</v>
      </c>
      <c r="E150" s="208">
        <v>0.18</v>
      </c>
      <c r="F150" s="209"/>
      <c r="G150" s="142" t="s">
        <v>518</v>
      </c>
      <c r="H150" s="142"/>
      <c r="I150" s="108"/>
      <c r="J150" s="108"/>
      <c r="K150" s="108"/>
      <c r="L150" s="108"/>
      <c r="M150" s="130">
        <v>2022</v>
      </c>
      <c r="N150" s="263" t="s">
        <v>2148</v>
      </c>
      <c r="O150" s="251" t="s">
        <v>14</v>
      </c>
      <c r="P150" s="251"/>
      <c r="Q150" s="183">
        <v>6</v>
      </c>
      <c r="R150" s="108"/>
    </row>
    <row r="151" spans="1:18" s="141" customFormat="1" ht="51" x14ac:dyDescent="0.2">
      <c r="A151" s="186">
        <v>12</v>
      </c>
      <c r="B151" s="192" t="s">
        <v>104</v>
      </c>
      <c r="C151" s="192" t="s">
        <v>519</v>
      </c>
      <c r="D151" s="192" t="s">
        <v>1030</v>
      </c>
      <c r="E151" s="208">
        <v>0.54</v>
      </c>
      <c r="F151" s="208">
        <v>0.54</v>
      </c>
      <c r="G151" s="142" t="s">
        <v>520</v>
      </c>
      <c r="H151" s="142" t="s">
        <v>778</v>
      </c>
      <c r="I151" s="108"/>
      <c r="J151" s="108"/>
      <c r="K151" s="108"/>
      <c r="L151" s="108"/>
      <c r="M151" s="130">
        <v>2022</v>
      </c>
      <c r="N151" s="263" t="s">
        <v>2153</v>
      </c>
      <c r="O151" s="251" t="s">
        <v>10</v>
      </c>
      <c r="P151" s="251" t="s">
        <v>194</v>
      </c>
      <c r="Q151" s="183">
        <v>2</v>
      </c>
      <c r="R151" s="183">
        <v>4</v>
      </c>
    </row>
    <row r="152" spans="1:18" s="141" customFormat="1" ht="38.25" x14ac:dyDescent="0.2">
      <c r="A152" s="186">
        <v>13</v>
      </c>
      <c r="B152" s="192" t="s">
        <v>104</v>
      </c>
      <c r="C152" s="192" t="s">
        <v>521</v>
      </c>
      <c r="D152" s="192" t="s">
        <v>1031</v>
      </c>
      <c r="E152" s="208">
        <v>0.56000000000000005</v>
      </c>
      <c r="F152" s="209"/>
      <c r="G152" s="142" t="s">
        <v>522</v>
      </c>
      <c r="H152" s="142"/>
      <c r="I152" s="108"/>
      <c r="J152" s="108"/>
      <c r="K152" s="108"/>
      <c r="L152" s="108"/>
      <c r="M152" s="130">
        <v>2022</v>
      </c>
      <c r="N152" s="263" t="s">
        <v>2154</v>
      </c>
      <c r="O152" s="251" t="s">
        <v>16</v>
      </c>
      <c r="P152" s="251"/>
      <c r="Q152" s="183">
        <v>8</v>
      </c>
      <c r="R152" s="183"/>
    </row>
    <row r="153" spans="1:18" s="141" customFormat="1" ht="38.25" x14ac:dyDescent="0.2">
      <c r="A153" s="186">
        <v>14</v>
      </c>
      <c r="B153" s="192" t="s">
        <v>104</v>
      </c>
      <c r="C153" s="192" t="s">
        <v>523</v>
      </c>
      <c r="D153" s="192" t="s">
        <v>1032</v>
      </c>
      <c r="E153" s="208">
        <v>0.36</v>
      </c>
      <c r="F153" s="209"/>
      <c r="G153" s="142" t="s">
        <v>524</v>
      </c>
      <c r="H153" s="142"/>
      <c r="I153" s="108"/>
      <c r="J153" s="108"/>
      <c r="K153" s="108"/>
      <c r="L153" s="108"/>
      <c r="M153" s="130">
        <v>2022</v>
      </c>
      <c r="N153" s="263" t="s">
        <v>2162</v>
      </c>
      <c r="O153" s="251" t="s">
        <v>15</v>
      </c>
      <c r="P153" s="251"/>
      <c r="Q153" s="183">
        <v>7</v>
      </c>
      <c r="R153" s="108"/>
    </row>
    <row r="154" spans="1:18" s="141" customFormat="1" ht="38.25" x14ac:dyDescent="0.2">
      <c r="A154" s="186">
        <v>15</v>
      </c>
      <c r="B154" s="192" t="s">
        <v>104</v>
      </c>
      <c r="C154" s="192" t="s">
        <v>525</v>
      </c>
      <c r="D154" s="192" t="s">
        <v>1032</v>
      </c>
      <c r="E154" s="208">
        <v>0.36</v>
      </c>
      <c r="F154" s="209"/>
      <c r="G154" s="142" t="s">
        <v>526</v>
      </c>
      <c r="H154" s="142"/>
      <c r="I154" s="108"/>
      <c r="J154" s="108"/>
      <c r="K154" s="108"/>
      <c r="L154" s="108"/>
      <c r="M154" s="130">
        <v>2022</v>
      </c>
      <c r="N154" s="263" t="s">
        <v>2163</v>
      </c>
      <c r="O154" s="251" t="s">
        <v>15</v>
      </c>
      <c r="P154" s="251"/>
      <c r="Q154" s="183">
        <v>7</v>
      </c>
      <c r="R154" s="108"/>
    </row>
    <row r="155" spans="1:18" s="141" customFormat="1" ht="51" x14ac:dyDescent="0.2">
      <c r="A155" s="186">
        <v>16</v>
      </c>
      <c r="B155" s="192" t="s">
        <v>104</v>
      </c>
      <c r="C155" s="192" t="s">
        <v>527</v>
      </c>
      <c r="D155" s="192" t="s">
        <v>1033</v>
      </c>
      <c r="E155" s="208">
        <v>0.36</v>
      </c>
      <c r="F155" s="209"/>
      <c r="G155" s="142" t="s">
        <v>528</v>
      </c>
      <c r="H155" s="142"/>
      <c r="I155" s="108"/>
      <c r="J155" s="108"/>
      <c r="K155" s="108"/>
      <c r="L155" s="108"/>
      <c r="M155" s="130">
        <v>2022</v>
      </c>
      <c r="N155" s="263" t="s">
        <v>2167</v>
      </c>
      <c r="O155" s="251" t="s">
        <v>16</v>
      </c>
      <c r="P155" s="251"/>
      <c r="Q155" s="183">
        <v>8</v>
      </c>
      <c r="R155" s="108"/>
    </row>
    <row r="156" spans="1:18" s="141" customFormat="1" ht="38.25" x14ac:dyDescent="0.2">
      <c r="A156" s="186">
        <v>17</v>
      </c>
      <c r="B156" s="192" t="s">
        <v>104</v>
      </c>
      <c r="C156" s="192" t="s">
        <v>529</v>
      </c>
      <c r="D156" s="192" t="s">
        <v>1034</v>
      </c>
      <c r="E156" s="209"/>
      <c r="F156" s="208">
        <v>0.36</v>
      </c>
      <c r="G156" s="142"/>
      <c r="H156" s="142" t="s">
        <v>530</v>
      </c>
      <c r="I156" s="108"/>
      <c r="J156" s="108"/>
      <c r="K156" s="108"/>
      <c r="L156" s="108"/>
      <c r="M156" s="130">
        <v>2022</v>
      </c>
      <c r="N156" s="263" t="s">
        <v>2185</v>
      </c>
      <c r="O156" s="251"/>
      <c r="P156" s="251" t="s">
        <v>195</v>
      </c>
      <c r="Q156" s="108"/>
      <c r="R156" s="183">
        <v>5</v>
      </c>
    </row>
    <row r="157" spans="1:18" s="141" customFormat="1" ht="63.75" x14ac:dyDescent="0.2">
      <c r="A157" s="186">
        <v>18</v>
      </c>
      <c r="B157" s="192" t="s">
        <v>104</v>
      </c>
      <c r="C157" s="192" t="s">
        <v>531</v>
      </c>
      <c r="D157" s="192" t="s">
        <v>1035</v>
      </c>
      <c r="E157" s="208">
        <v>0.36</v>
      </c>
      <c r="F157" s="209"/>
      <c r="G157" s="142" t="s">
        <v>344</v>
      </c>
      <c r="H157" s="142"/>
      <c r="I157" s="108"/>
      <c r="J157" s="108"/>
      <c r="K157" s="108"/>
      <c r="L157" s="108"/>
      <c r="M157" s="130">
        <v>2022</v>
      </c>
      <c r="N157" s="263" t="s">
        <v>2187</v>
      </c>
      <c r="O157" s="251" t="s">
        <v>15</v>
      </c>
      <c r="P157" s="251"/>
      <c r="Q157" s="183">
        <v>7</v>
      </c>
      <c r="R157" s="108"/>
    </row>
    <row r="158" spans="1:18" s="141" customFormat="1" ht="63.75" x14ac:dyDescent="0.2">
      <c r="A158" s="186">
        <v>19</v>
      </c>
      <c r="B158" s="192" t="s">
        <v>104</v>
      </c>
      <c r="C158" s="192" t="s">
        <v>532</v>
      </c>
      <c r="D158" s="192" t="s">
        <v>1036</v>
      </c>
      <c r="E158" s="208">
        <v>0.54</v>
      </c>
      <c r="F158" s="208">
        <v>0.54</v>
      </c>
      <c r="G158" s="142" t="s">
        <v>533</v>
      </c>
      <c r="H158" s="142" t="s">
        <v>375</v>
      </c>
      <c r="I158" s="108"/>
      <c r="J158" s="108"/>
      <c r="K158" s="108"/>
      <c r="L158" s="108"/>
      <c r="M158" s="130">
        <v>2022</v>
      </c>
      <c r="N158" s="263" t="s">
        <v>2193</v>
      </c>
      <c r="O158" s="251" t="s">
        <v>10</v>
      </c>
      <c r="P158" s="251" t="s">
        <v>191</v>
      </c>
      <c r="Q158" s="183">
        <v>2</v>
      </c>
      <c r="R158" s="183">
        <v>1</v>
      </c>
    </row>
    <row r="159" spans="1:18" s="141" customFormat="1" ht="38.25" x14ac:dyDescent="0.2">
      <c r="A159" s="186">
        <v>20</v>
      </c>
      <c r="B159" s="192" t="s">
        <v>104</v>
      </c>
      <c r="C159" s="192" t="s">
        <v>534</v>
      </c>
      <c r="D159" s="192" t="s">
        <v>1037</v>
      </c>
      <c r="E159" s="208">
        <v>1</v>
      </c>
      <c r="F159" s="209"/>
      <c r="G159" s="142" t="s">
        <v>535</v>
      </c>
      <c r="H159" s="142"/>
      <c r="I159" s="108"/>
      <c r="J159" s="108"/>
      <c r="K159" s="108"/>
      <c r="L159" s="108"/>
      <c r="M159" s="130">
        <v>2022</v>
      </c>
      <c r="N159" s="263" t="s">
        <v>2202</v>
      </c>
      <c r="O159" s="251" t="s">
        <v>15</v>
      </c>
      <c r="P159" s="251"/>
      <c r="Q159" s="183">
        <v>7</v>
      </c>
      <c r="R159" s="108"/>
    </row>
    <row r="160" spans="1:18" s="141" customFormat="1" ht="25.5" x14ac:dyDescent="0.2">
      <c r="A160" s="186">
        <v>21</v>
      </c>
      <c r="B160" s="192" t="s">
        <v>104</v>
      </c>
      <c r="C160" s="192" t="s">
        <v>536</v>
      </c>
      <c r="D160" s="192" t="s">
        <v>1038</v>
      </c>
      <c r="E160" s="208">
        <v>0.36</v>
      </c>
      <c r="F160" s="209"/>
      <c r="G160" s="142" t="s">
        <v>537</v>
      </c>
      <c r="H160" s="142"/>
      <c r="I160" s="108"/>
      <c r="J160" s="108"/>
      <c r="K160" s="108"/>
      <c r="L160" s="108"/>
      <c r="M160" s="130">
        <v>2022</v>
      </c>
      <c r="N160" s="263" t="s">
        <v>2211</v>
      </c>
      <c r="O160" s="251" t="s">
        <v>10</v>
      </c>
      <c r="P160" s="251"/>
      <c r="Q160" s="183">
        <v>2</v>
      </c>
      <c r="R160" s="108"/>
    </row>
    <row r="161" spans="1:18" s="141" customFormat="1" ht="38.25" x14ac:dyDescent="0.2">
      <c r="A161" s="186">
        <v>22</v>
      </c>
      <c r="B161" s="192" t="s">
        <v>186</v>
      </c>
      <c r="C161" s="192" t="s">
        <v>1039</v>
      </c>
      <c r="D161" s="192" t="s">
        <v>1040</v>
      </c>
      <c r="E161" s="208">
        <v>29.4</v>
      </c>
      <c r="F161" s="209"/>
      <c r="G161" s="142" t="s">
        <v>538</v>
      </c>
      <c r="H161" s="142"/>
      <c r="I161" s="108"/>
      <c r="J161" s="108"/>
      <c r="K161" s="108"/>
      <c r="L161" s="108"/>
      <c r="M161" s="130">
        <v>2022</v>
      </c>
      <c r="N161" s="263" t="s">
        <v>2208</v>
      </c>
      <c r="O161" s="251" t="s">
        <v>12</v>
      </c>
      <c r="P161" s="251" t="s">
        <v>195</v>
      </c>
      <c r="Q161" s="183">
        <v>4</v>
      </c>
      <c r="R161" s="183">
        <v>5</v>
      </c>
    </row>
    <row r="162" spans="1:18" s="141" customFormat="1" ht="38.25" x14ac:dyDescent="0.2">
      <c r="A162" s="186">
        <v>23</v>
      </c>
      <c r="B162" s="192" t="s">
        <v>1041</v>
      </c>
      <c r="C162" s="192" t="s">
        <v>1042</v>
      </c>
      <c r="D162" s="192" t="s">
        <v>1043</v>
      </c>
      <c r="E162" s="208"/>
      <c r="F162" s="208">
        <v>0.18</v>
      </c>
      <c r="G162" s="142"/>
      <c r="H162" s="142" t="s">
        <v>1044</v>
      </c>
      <c r="I162" s="108"/>
      <c r="J162" s="108"/>
      <c r="K162" s="108"/>
      <c r="L162" s="108"/>
      <c r="M162" s="130">
        <v>2022</v>
      </c>
      <c r="N162" s="263" t="s">
        <v>2218</v>
      </c>
      <c r="O162" s="252"/>
      <c r="P162" s="252" t="s">
        <v>192</v>
      </c>
      <c r="Q162" s="108"/>
      <c r="R162" s="183">
        <v>2</v>
      </c>
    </row>
    <row r="163" spans="1:18" s="141" customFormat="1" ht="38.25" x14ac:dyDescent="0.2">
      <c r="A163" s="186">
        <v>24</v>
      </c>
      <c r="B163" s="192" t="s">
        <v>104</v>
      </c>
      <c r="C163" s="192" t="s">
        <v>1045</v>
      </c>
      <c r="D163" s="192" t="s">
        <v>1046</v>
      </c>
      <c r="E163" s="208">
        <v>0.76</v>
      </c>
      <c r="F163" s="208"/>
      <c r="G163" s="142" t="s">
        <v>1047</v>
      </c>
      <c r="H163" s="142"/>
      <c r="I163" s="108"/>
      <c r="J163" s="108"/>
      <c r="K163" s="108"/>
      <c r="L163" s="108"/>
      <c r="M163" s="130">
        <v>2022</v>
      </c>
      <c r="N163" s="263" t="s">
        <v>2219</v>
      </c>
      <c r="O163" s="252" t="s">
        <v>14</v>
      </c>
      <c r="P163" s="252"/>
      <c r="Q163" s="183">
        <v>6</v>
      </c>
      <c r="R163" s="108"/>
    </row>
    <row r="164" spans="1:18" s="141" customFormat="1" ht="38.25" x14ac:dyDescent="0.2">
      <c r="A164" s="186">
        <v>25</v>
      </c>
      <c r="B164" s="192" t="s">
        <v>104</v>
      </c>
      <c r="C164" s="192" t="s">
        <v>1048</v>
      </c>
      <c r="D164" s="192" t="s">
        <v>1049</v>
      </c>
      <c r="E164" s="208">
        <v>0.92</v>
      </c>
      <c r="F164" s="208"/>
      <c r="G164" s="142" t="s">
        <v>1047</v>
      </c>
      <c r="H164" s="142"/>
      <c r="I164" s="108"/>
      <c r="J164" s="108"/>
      <c r="K164" s="108"/>
      <c r="L164" s="108"/>
      <c r="M164" s="130">
        <v>2022</v>
      </c>
      <c r="N164" s="263" t="s">
        <v>2220</v>
      </c>
      <c r="O164" s="252" t="s">
        <v>11</v>
      </c>
      <c r="P164" s="252"/>
      <c r="Q164" s="183">
        <v>3</v>
      </c>
      <c r="R164" s="108"/>
    </row>
    <row r="165" spans="1:18" s="141" customFormat="1" ht="38.25" x14ac:dyDescent="0.2">
      <c r="A165" s="186">
        <v>26</v>
      </c>
      <c r="B165" s="192" t="s">
        <v>1050</v>
      </c>
      <c r="C165" s="192" t="s">
        <v>1051</v>
      </c>
      <c r="D165" s="192" t="s">
        <v>1052</v>
      </c>
      <c r="E165" s="208">
        <v>0.9</v>
      </c>
      <c r="F165" s="208"/>
      <c r="G165" s="142" t="s">
        <v>1047</v>
      </c>
      <c r="H165" s="142"/>
      <c r="I165" s="108"/>
      <c r="J165" s="108"/>
      <c r="K165" s="108"/>
      <c r="L165" s="108"/>
      <c r="M165" s="130">
        <v>2022</v>
      </c>
      <c r="N165" s="263" t="s">
        <v>2221</v>
      </c>
      <c r="O165" s="252" t="s">
        <v>15</v>
      </c>
      <c r="P165" s="252"/>
      <c r="Q165" s="183">
        <v>7</v>
      </c>
      <c r="R165" s="108"/>
    </row>
    <row r="166" spans="1:18" s="141" customFormat="1" ht="38.25" x14ac:dyDescent="0.2">
      <c r="A166" s="186">
        <v>27</v>
      </c>
      <c r="B166" s="192" t="s">
        <v>104</v>
      </c>
      <c r="C166" s="192" t="s">
        <v>1053</v>
      </c>
      <c r="D166" s="192" t="s">
        <v>1054</v>
      </c>
      <c r="E166" s="208">
        <v>0.76</v>
      </c>
      <c r="F166" s="208"/>
      <c r="G166" s="142" t="s">
        <v>1055</v>
      </c>
      <c r="H166" s="142"/>
      <c r="I166" s="108"/>
      <c r="J166" s="108"/>
      <c r="K166" s="108"/>
      <c r="L166" s="108"/>
      <c r="M166" s="130">
        <v>2022</v>
      </c>
      <c r="N166" s="263" t="s">
        <v>2222</v>
      </c>
      <c r="O166" s="252" t="s">
        <v>12</v>
      </c>
      <c r="P166" s="252"/>
      <c r="Q166" s="183">
        <v>4</v>
      </c>
      <c r="R166" s="108"/>
    </row>
    <row r="167" spans="1:18" s="141" customFormat="1" ht="51" x14ac:dyDescent="0.2">
      <c r="A167" s="186">
        <v>28</v>
      </c>
      <c r="B167" s="192" t="s">
        <v>104</v>
      </c>
      <c r="C167" s="192" t="s">
        <v>1056</v>
      </c>
      <c r="D167" s="192" t="s">
        <v>1057</v>
      </c>
      <c r="E167" s="208">
        <v>0.36</v>
      </c>
      <c r="F167" s="208">
        <v>0.36</v>
      </c>
      <c r="G167" s="142" t="s">
        <v>1058</v>
      </c>
      <c r="H167" s="142" t="s">
        <v>1059</v>
      </c>
      <c r="I167" s="108"/>
      <c r="J167" s="108"/>
      <c r="K167" s="108"/>
      <c r="L167" s="108"/>
      <c r="M167" s="130">
        <v>2022</v>
      </c>
      <c r="N167" s="263" t="s">
        <v>2228</v>
      </c>
      <c r="O167" s="252" t="s">
        <v>14</v>
      </c>
      <c r="P167" s="252" t="s">
        <v>195</v>
      </c>
      <c r="Q167" s="183">
        <v>6</v>
      </c>
      <c r="R167" s="183">
        <v>5</v>
      </c>
    </row>
    <row r="168" spans="1:18" s="141" customFormat="1" ht="38.25" x14ac:dyDescent="0.2">
      <c r="A168" s="186">
        <v>29</v>
      </c>
      <c r="B168" s="192" t="s">
        <v>104</v>
      </c>
      <c r="C168" s="192" t="s">
        <v>1060</v>
      </c>
      <c r="D168" s="192" t="s">
        <v>1061</v>
      </c>
      <c r="E168" s="208">
        <v>0.72</v>
      </c>
      <c r="F168" s="208"/>
      <c r="G168" s="142" t="s">
        <v>1777</v>
      </c>
      <c r="H168" s="142"/>
      <c r="I168" s="108"/>
      <c r="J168" s="108"/>
      <c r="K168" s="108"/>
      <c r="L168" s="108"/>
      <c r="M168" s="130">
        <v>2022</v>
      </c>
      <c r="N168" s="263" t="s">
        <v>2229</v>
      </c>
      <c r="O168" s="252" t="s">
        <v>10</v>
      </c>
      <c r="P168" s="252"/>
      <c r="Q168" s="183">
        <v>2</v>
      </c>
      <c r="R168" s="108"/>
    </row>
    <row r="169" spans="1:18" s="141" customFormat="1" ht="51" x14ac:dyDescent="0.2">
      <c r="A169" s="186">
        <v>30</v>
      </c>
      <c r="B169" s="192" t="s">
        <v>104</v>
      </c>
      <c r="C169" s="192" t="s">
        <v>1062</v>
      </c>
      <c r="D169" s="192" t="s">
        <v>1063</v>
      </c>
      <c r="E169" s="208">
        <v>0.18</v>
      </c>
      <c r="F169" s="208">
        <v>0.18</v>
      </c>
      <c r="G169" s="142" t="s">
        <v>1778</v>
      </c>
      <c r="H169" s="142" t="s">
        <v>1064</v>
      </c>
      <c r="I169" s="108"/>
      <c r="J169" s="108"/>
      <c r="K169" s="108"/>
      <c r="L169" s="108"/>
      <c r="M169" s="130">
        <v>2022</v>
      </c>
      <c r="N169" s="263" t="s">
        <v>2230</v>
      </c>
      <c r="O169" s="252" t="s">
        <v>11</v>
      </c>
      <c r="P169" s="252" t="s">
        <v>192</v>
      </c>
      <c r="Q169" s="183">
        <v>3</v>
      </c>
      <c r="R169" s="183">
        <v>2</v>
      </c>
    </row>
    <row r="170" spans="1:18" s="141" customFormat="1" ht="51" x14ac:dyDescent="0.2">
      <c r="A170" s="186">
        <v>31</v>
      </c>
      <c r="B170" s="192" t="s">
        <v>85</v>
      </c>
      <c r="C170" s="192" t="s">
        <v>1065</v>
      </c>
      <c r="D170" s="192" t="s">
        <v>1066</v>
      </c>
      <c r="E170" s="208">
        <v>0.72</v>
      </c>
      <c r="F170" s="208"/>
      <c r="G170" s="142" t="s">
        <v>1067</v>
      </c>
      <c r="H170" s="142"/>
      <c r="I170" s="108"/>
      <c r="J170" s="108"/>
      <c r="K170" s="108"/>
      <c r="L170" s="108"/>
      <c r="M170" s="130">
        <v>2022</v>
      </c>
      <c r="N170" s="263" t="s">
        <v>2231</v>
      </c>
      <c r="O170" s="252" t="s">
        <v>14</v>
      </c>
      <c r="P170" s="252"/>
      <c r="Q170" s="183">
        <v>6</v>
      </c>
      <c r="R170" s="108"/>
    </row>
    <row r="171" spans="1:18" s="141" customFormat="1" ht="38.25" x14ac:dyDescent="0.2">
      <c r="A171" s="186">
        <v>32</v>
      </c>
      <c r="B171" s="192" t="s">
        <v>85</v>
      </c>
      <c r="C171" s="192" t="s">
        <v>1068</v>
      </c>
      <c r="D171" s="192" t="s">
        <v>1069</v>
      </c>
      <c r="E171" s="208">
        <v>1.7</v>
      </c>
      <c r="F171" s="208"/>
      <c r="G171" s="142" t="s">
        <v>1070</v>
      </c>
      <c r="H171" s="142"/>
      <c r="I171" s="108"/>
      <c r="J171" s="108"/>
      <c r="K171" s="108"/>
      <c r="L171" s="108"/>
      <c r="M171" s="130">
        <v>2022</v>
      </c>
      <c r="N171" s="263" t="s">
        <v>2238</v>
      </c>
      <c r="O171" s="252" t="s">
        <v>14</v>
      </c>
      <c r="P171" s="252"/>
      <c r="Q171" s="183">
        <v>6</v>
      </c>
      <c r="R171" s="108"/>
    </row>
    <row r="172" spans="1:18" s="141" customFormat="1" ht="51" x14ac:dyDescent="0.2">
      <c r="A172" s="186">
        <v>33</v>
      </c>
      <c r="B172" s="192" t="s">
        <v>104</v>
      </c>
      <c r="C172" s="192" t="s">
        <v>1071</v>
      </c>
      <c r="D172" s="192" t="s">
        <v>1072</v>
      </c>
      <c r="E172" s="208"/>
      <c r="F172" s="208">
        <v>0.36</v>
      </c>
      <c r="G172" s="142"/>
      <c r="H172" s="142" t="s">
        <v>1073</v>
      </c>
      <c r="I172" s="108"/>
      <c r="J172" s="108"/>
      <c r="K172" s="108"/>
      <c r="L172" s="108"/>
      <c r="M172" s="130">
        <v>2022</v>
      </c>
      <c r="N172" s="263" t="s">
        <v>2239</v>
      </c>
      <c r="O172" s="252"/>
      <c r="P172" s="252" t="s">
        <v>195</v>
      </c>
      <c r="Q172" s="108"/>
      <c r="R172" s="183">
        <v>5</v>
      </c>
    </row>
    <row r="173" spans="1:18" s="141" customFormat="1" ht="38.25" x14ac:dyDescent="0.2">
      <c r="A173" s="186">
        <v>34</v>
      </c>
      <c r="B173" s="192" t="s">
        <v>104</v>
      </c>
      <c r="C173" s="192" t="s">
        <v>1074</v>
      </c>
      <c r="D173" s="192" t="s">
        <v>1075</v>
      </c>
      <c r="E173" s="208"/>
      <c r="F173" s="208">
        <v>0.54</v>
      </c>
      <c r="G173" s="142"/>
      <c r="H173" s="142" t="s">
        <v>1076</v>
      </c>
      <c r="I173" s="108"/>
      <c r="J173" s="108"/>
      <c r="K173" s="108"/>
      <c r="L173" s="108"/>
      <c r="M173" s="130">
        <v>2022</v>
      </c>
      <c r="N173" s="263" t="s">
        <v>2241</v>
      </c>
      <c r="O173" s="252"/>
      <c r="P173" s="252" t="s">
        <v>195</v>
      </c>
      <c r="Q173" s="108"/>
      <c r="R173" s="183">
        <v>5</v>
      </c>
    </row>
    <row r="174" spans="1:18" s="141" customFormat="1" ht="38.25" x14ac:dyDescent="0.2">
      <c r="A174" s="186">
        <v>35</v>
      </c>
      <c r="B174" s="192" t="s">
        <v>104</v>
      </c>
      <c r="C174" s="192" t="s">
        <v>1077</v>
      </c>
      <c r="D174" s="192" t="s">
        <v>1078</v>
      </c>
      <c r="E174" s="208">
        <v>0.24</v>
      </c>
      <c r="F174" s="208"/>
      <c r="G174" s="142" t="s">
        <v>1079</v>
      </c>
      <c r="H174" s="142"/>
      <c r="I174" s="108"/>
      <c r="J174" s="108"/>
      <c r="K174" s="108"/>
      <c r="L174" s="108"/>
      <c r="M174" s="130">
        <v>2022</v>
      </c>
      <c r="N174" s="263" t="s">
        <v>2242</v>
      </c>
      <c r="O174" s="252" t="s">
        <v>10</v>
      </c>
      <c r="P174" s="252"/>
      <c r="Q174" s="183">
        <v>2</v>
      </c>
      <c r="R174" s="108"/>
    </row>
    <row r="175" spans="1:18" s="141" customFormat="1" ht="38.25" x14ac:dyDescent="0.2">
      <c r="A175" s="186">
        <v>36</v>
      </c>
      <c r="B175" s="192" t="s">
        <v>104</v>
      </c>
      <c r="C175" s="192" t="s">
        <v>1080</v>
      </c>
      <c r="D175" s="192" t="s">
        <v>1081</v>
      </c>
      <c r="E175" s="208">
        <v>1.34</v>
      </c>
      <c r="F175" s="208"/>
      <c r="G175" s="142" t="s">
        <v>1082</v>
      </c>
      <c r="H175" s="142"/>
      <c r="I175" s="108"/>
      <c r="J175" s="108"/>
      <c r="K175" s="108"/>
      <c r="L175" s="108"/>
      <c r="M175" s="130">
        <v>2022</v>
      </c>
      <c r="N175" s="263" t="s">
        <v>2243</v>
      </c>
      <c r="O175" s="252" t="s">
        <v>14</v>
      </c>
      <c r="P175" s="252"/>
      <c r="Q175" s="183">
        <v>6</v>
      </c>
      <c r="R175" s="108"/>
    </row>
    <row r="176" spans="1:18" s="141" customFormat="1" ht="25.5" x14ac:dyDescent="0.2">
      <c r="A176" s="186">
        <v>37</v>
      </c>
      <c r="B176" s="192" t="s">
        <v>104</v>
      </c>
      <c r="C176" s="192" t="s">
        <v>389</v>
      </c>
      <c r="D176" s="192" t="s">
        <v>880</v>
      </c>
      <c r="E176" s="208">
        <v>0.54</v>
      </c>
      <c r="F176" s="208"/>
      <c r="G176" s="142" t="s">
        <v>390</v>
      </c>
      <c r="H176" s="142"/>
      <c r="I176" s="108"/>
      <c r="J176" s="108"/>
      <c r="K176" s="108"/>
      <c r="L176" s="108"/>
      <c r="M176" s="130">
        <v>2022</v>
      </c>
      <c r="N176" s="263" t="s">
        <v>2244</v>
      </c>
      <c r="O176" s="251" t="s">
        <v>11</v>
      </c>
      <c r="P176" s="251"/>
      <c r="Q176" s="183">
        <v>3</v>
      </c>
      <c r="R176" s="108"/>
    </row>
    <row r="177" spans="1:18" s="141" customFormat="1" ht="51" x14ac:dyDescent="0.2">
      <c r="A177" s="186">
        <v>38</v>
      </c>
      <c r="B177" s="192" t="s">
        <v>359</v>
      </c>
      <c r="C177" s="192" t="s">
        <v>1083</v>
      </c>
      <c r="D177" s="192" t="s">
        <v>1084</v>
      </c>
      <c r="E177" s="208">
        <v>0.38</v>
      </c>
      <c r="F177" s="208"/>
      <c r="G177" s="142" t="s">
        <v>1085</v>
      </c>
      <c r="H177" s="142"/>
      <c r="I177" s="108"/>
      <c r="J177" s="108"/>
      <c r="K177" s="108"/>
      <c r="L177" s="108"/>
      <c r="M177" s="130">
        <v>2022</v>
      </c>
      <c r="N177" s="263" t="s">
        <v>2245</v>
      </c>
      <c r="O177" s="252" t="s">
        <v>14</v>
      </c>
      <c r="P177" s="252"/>
      <c r="Q177" s="183">
        <v>6</v>
      </c>
      <c r="R177" s="108"/>
    </row>
    <row r="178" spans="1:18" s="141" customFormat="1" ht="51" x14ac:dyDescent="0.2">
      <c r="A178" s="186">
        <v>39</v>
      </c>
      <c r="B178" s="192" t="s">
        <v>1086</v>
      </c>
      <c r="C178" s="192" t="s">
        <v>1087</v>
      </c>
      <c r="D178" s="192" t="s">
        <v>1088</v>
      </c>
      <c r="E178" s="208">
        <v>1.92</v>
      </c>
      <c r="F178" s="208"/>
      <c r="G178" s="142" t="s">
        <v>1779</v>
      </c>
      <c r="H178" s="142"/>
      <c r="I178" s="108"/>
      <c r="J178" s="108"/>
      <c r="K178" s="108"/>
      <c r="L178" s="108"/>
      <c r="M178" s="130">
        <v>2022</v>
      </c>
      <c r="N178" s="263" t="s">
        <v>2246</v>
      </c>
      <c r="O178" s="252" t="s">
        <v>14</v>
      </c>
      <c r="P178" s="252"/>
      <c r="Q178" s="183">
        <v>6</v>
      </c>
      <c r="R178" s="108"/>
    </row>
    <row r="179" spans="1:18" s="141" customFormat="1" ht="38.25" x14ac:dyDescent="0.2">
      <c r="A179" s="186">
        <v>40</v>
      </c>
      <c r="B179" s="192" t="s">
        <v>1089</v>
      </c>
      <c r="C179" s="192" t="s">
        <v>1090</v>
      </c>
      <c r="D179" s="192" t="s">
        <v>1091</v>
      </c>
      <c r="E179" s="208">
        <v>0.18</v>
      </c>
      <c r="F179" s="208"/>
      <c r="G179" s="142" t="s">
        <v>1092</v>
      </c>
      <c r="H179" s="142"/>
      <c r="I179" s="108"/>
      <c r="J179" s="108"/>
      <c r="K179" s="108"/>
      <c r="L179" s="108"/>
      <c r="M179" s="130">
        <v>2022</v>
      </c>
      <c r="N179" s="263" t="s">
        <v>2248</v>
      </c>
      <c r="O179" s="252" t="s">
        <v>14</v>
      </c>
      <c r="P179" s="252"/>
      <c r="Q179" s="183">
        <v>6</v>
      </c>
      <c r="R179" s="108"/>
    </row>
    <row r="180" spans="1:18" s="141" customFormat="1" ht="51" x14ac:dyDescent="0.2">
      <c r="A180" s="186">
        <v>41</v>
      </c>
      <c r="B180" s="192" t="s">
        <v>85</v>
      </c>
      <c r="C180" s="192" t="s">
        <v>1093</v>
      </c>
      <c r="D180" s="192" t="s">
        <v>1094</v>
      </c>
      <c r="E180" s="208">
        <v>0.4</v>
      </c>
      <c r="F180" s="208"/>
      <c r="G180" s="142" t="s">
        <v>1092</v>
      </c>
      <c r="H180" s="142"/>
      <c r="I180" s="108"/>
      <c r="J180" s="108"/>
      <c r="K180" s="108"/>
      <c r="L180" s="108"/>
      <c r="M180" s="130">
        <v>2022</v>
      </c>
      <c r="N180" s="263" t="s">
        <v>2249</v>
      </c>
      <c r="O180" s="252" t="s">
        <v>10</v>
      </c>
      <c r="P180" s="252"/>
      <c r="Q180" s="183">
        <v>2</v>
      </c>
      <c r="R180" s="108"/>
    </row>
    <row r="181" spans="1:18" s="141" customFormat="1" ht="38.25" x14ac:dyDescent="0.2">
      <c r="A181" s="186">
        <v>42</v>
      </c>
      <c r="B181" s="192" t="s">
        <v>104</v>
      </c>
      <c r="C181" s="192" t="s">
        <v>1095</v>
      </c>
      <c r="D181" s="192" t="s">
        <v>1096</v>
      </c>
      <c r="E181" s="208">
        <v>0.24</v>
      </c>
      <c r="F181" s="208"/>
      <c r="G181" s="142" t="s">
        <v>1780</v>
      </c>
      <c r="H181" s="142"/>
      <c r="I181" s="108"/>
      <c r="J181" s="108"/>
      <c r="K181" s="108"/>
      <c r="L181" s="108"/>
      <c r="M181" s="130">
        <v>2022</v>
      </c>
      <c r="N181" s="263" t="s">
        <v>2252</v>
      </c>
      <c r="O181" s="252" t="s">
        <v>14</v>
      </c>
      <c r="P181" s="252"/>
      <c r="Q181" s="183">
        <v>6</v>
      </c>
      <c r="R181" s="108"/>
    </row>
    <row r="182" spans="1:18" s="141" customFormat="1" ht="63.75" x14ac:dyDescent="0.2">
      <c r="A182" s="186">
        <v>43</v>
      </c>
      <c r="B182" s="192" t="s">
        <v>1086</v>
      </c>
      <c r="C182" s="192" t="s">
        <v>1097</v>
      </c>
      <c r="D182" s="192" t="s">
        <v>1098</v>
      </c>
      <c r="E182" s="208">
        <v>0.68</v>
      </c>
      <c r="F182" s="208"/>
      <c r="G182" s="142" t="s">
        <v>1781</v>
      </c>
      <c r="H182" s="142"/>
      <c r="I182" s="108"/>
      <c r="J182" s="108"/>
      <c r="K182" s="108"/>
      <c r="L182" s="108"/>
      <c r="M182" s="130">
        <v>2022</v>
      </c>
      <c r="N182" s="263" t="s">
        <v>2253</v>
      </c>
      <c r="O182" s="252" t="s">
        <v>10</v>
      </c>
      <c r="P182" s="252"/>
      <c r="Q182" s="183">
        <v>2</v>
      </c>
      <c r="R182" s="108"/>
    </row>
    <row r="183" spans="1:18" s="141" customFormat="1" ht="38.25" x14ac:dyDescent="0.2">
      <c r="A183" s="186">
        <v>44</v>
      </c>
      <c r="B183" s="192" t="s">
        <v>359</v>
      </c>
      <c r="C183" s="192" t="s">
        <v>1099</v>
      </c>
      <c r="D183" s="192" t="s">
        <v>1100</v>
      </c>
      <c r="E183" s="208">
        <v>1</v>
      </c>
      <c r="F183" s="208"/>
      <c r="G183" s="142" t="s">
        <v>1782</v>
      </c>
      <c r="H183" s="142"/>
      <c r="I183" s="108"/>
      <c r="J183" s="108"/>
      <c r="K183" s="108"/>
      <c r="L183" s="108"/>
      <c r="M183" s="130">
        <v>2022</v>
      </c>
      <c r="N183" s="263" t="s">
        <v>2254</v>
      </c>
      <c r="O183" s="252" t="s">
        <v>14</v>
      </c>
      <c r="P183" s="252"/>
      <c r="Q183" s="183">
        <v>6</v>
      </c>
      <c r="R183" s="108"/>
    </row>
    <row r="184" spans="1:18" s="141" customFormat="1" ht="38.25" x14ac:dyDescent="0.2">
      <c r="A184" s="186">
        <v>45</v>
      </c>
      <c r="B184" s="192" t="s">
        <v>104</v>
      </c>
      <c r="C184" s="192" t="s">
        <v>1101</v>
      </c>
      <c r="D184" s="192" t="s">
        <v>1102</v>
      </c>
      <c r="E184" s="208">
        <v>0.32</v>
      </c>
      <c r="F184" s="208"/>
      <c r="G184" s="142" t="s">
        <v>1783</v>
      </c>
      <c r="H184" s="142"/>
      <c r="I184" s="108"/>
      <c r="J184" s="108"/>
      <c r="K184" s="108"/>
      <c r="L184" s="108"/>
      <c r="M184" s="130">
        <v>2022</v>
      </c>
      <c r="N184" s="263" t="s">
        <v>2255</v>
      </c>
      <c r="O184" s="252" t="s">
        <v>10</v>
      </c>
      <c r="P184" s="252"/>
      <c r="Q184" s="183">
        <v>2</v>
      </c>
      <c r="R184" s="108"/>
    </row>
    <row r="185" spans="1:18" s="141" customFormat="1" ht="38.25" x14ac:dyDescent="0.2">
      <c r="A185" s="186">
        <v>46</v>
      </c>
      <c r="B185" s="192" t="s">
        <v>104</v>
      </c>
      <c r="C185" s="192" t="s">
        <v>1103</v>
      </c>
      <c r="D185" s="192" t="s">
        <v>1104</v>
      </c>
      <c r="E185" s="208">
        <v>0.94</v>
      </c>
      <c r="F185" s="208"/>
      <c r="G185" s="142" t="s">
        <v>1784</v>
      </c>
      <c r="H185" s="142"/>
      <c r="I185" s="108"/>
      <c r="J185" s="108"/>
      <c r="K185" s="108"/>
      <c r="L185" s="108"/>
      <c r="M185" s="130">
        <v>2022</v>
      </c>
      <c r="N185" s="263" t="s">
        <v>2256</v>
      </c>
      <c r="O185" s="252" t="s">
        <v>15</v>
      </c>
      <c r="P185" s="252"/>
      <c r="Q185" s="183">
        <v>7</v>
      </c>
      <c r="R185" s="108"/>
    </row>
    <row r="186" spans="1:18" s="141" customFormat="1" ht="38.25" x14ac:dyDescent="0.2">
      <c r="A186" s="186">
        <v>47</v>
      </c>
      <c r="B186" s="192" t="s">
        <v>85</v>
      </c>
      <c r="C186" s="192" t="s">
        <v>1105</v>
      </c>
      <c r="D186" s="192" t="s">
        <v>1106</v>
      </c>
      <c r="E186" s="208">
        <v>0.88</v>
      </c>
      <c r="F186" s="208"/>
      <c r="G186" s="142" t="s">
        <v>1785</v>
      </c>
      <c r="H186" s="142"/>
      <c r="I186" s="108"/>
      <c r="J186" s="108"/>
      <c r="K186" s="108"/>
      <c r="L186" s="108"/>
      <c r="M186" s="130">
        <v>2022</v>
      </c>
      <c r="N186" s="263" t="s">
        <v>2260</v>
      </c>
      <c r="O186" s="252" t="s">
        <v>14</v>
      </c>
      <c r="P186" s="252"/>
      <c r="Q186" s="183">
        <v>6</v>
      </c>
      <c r="R186" s="108"/>
    </row>
    <row r="187" spans="1:18" s="141" customFormat="1" ht="51" x14ac:dyDescent="0.2">
      <c r="A187" s="186">
        <v>48</v>
      </c>
      <c r="B187" s="192" t="s">
        <v>104</v>
      </c>
      <c r="C187" s="192" t="s">
        <v>1107</v>
      </c>
      <c r="D187" s="192" t="s">
        <v>1108</v>
      </c>
      <c r="E187" s="208">
        <v>0.64</v>
      </c>
      <c r="F187" s="208">
        <v>0.24</v>
      </c>
      <c r="G187" s="142" t="s">
        <v>1786</v>
      </c>
      <c r="H187" s="142" t="s">
        <v>1787</v>
      </c>
      <c r="I187" s="108"/>
      <c r="J187" s="108"/>
      <c r="K187" s="108"/>
      <c r="L187" s="108"/>
      <c r="M187" s="130">
        <v>2022</v>
      </c>
      <c r="N187" s="263" t="s">
        <v>2261</v>
      </c>
      <c r="O187" s="252" t="s">
        <v>10</v>
      </c>
      <c r="P187" s="252" t="s">
        <v>194</v>
      </c>
      <c r="Q187" s="183">
        <v>2</v>
      </c>
      <c r="R187" s="183">
        <v>4</v>
      </c>
    </row>
    <row r="188" spans="1:18" s="141" customFormat="1" ht="51" x14ac:dyDescent="0.2">
      <c r="A188" s="186">
        <v>49</v>
      </c>
      <c r="B188" s="192" t="s">
        <v>104</v>
      </c>
      <c r="C188" s="192" t="s">
        <v>1109</v>
      </c>
      <c r="D188" s="192" t="s">
        <v>1110</v>
      </c>
      <c r="E188" s="208">
        <v>1.05</v>
      </c>
      <c r="F188" s="208"/>
      <c r="G188" s="142" t="s">
        <v>1788</v>
      </c>
      <c r="H188" s="142"/>
      <c r="I188" s="108"/>
      <c r="J188" s="108"/>
      <c r="K188" s="108"/>
      <c r="L188" s="108"/>
      <c r="M188" s="130">
        <v>2022</v>
      </c>
      <c r="N188" s="263" t="s">
        <v>2263</v>
      </c>
      <c r="O188" s="252" t="s">
        <v>14</v>
      </c>
      <c r="P188" s="252"/>
      <c r="Q188" s="183">
        <v>6</v>
      </c>
      <c r="R188" s="108"/>
    </row>
    <row r="189" spans="1:18" s="141" customFormat="1" ht="51" x14ac:dyDescent="0.2">
      <c r="A189" s="186">
        <v>50</v>
      </c>
      <c r="B189" s="192" t="s">
        <v>104</v>
      </c>
      <c r="C189" s="192" t="s">
        <v>1111</v>
      </c>
      <c r="D189" s="192" t="s">
        <v>1112</v>
      </c>
      <c r="E189" s="208">
        <v>0.16</v>
      </c>
      <c r="F189" s="208">
        <v>0.12</v>
      </c>
      <c r="G189" s="142" t="s">
        <v>1789</v>
      </c>
      <c r="H189" s="142" t="s">
        <v>1790</v>
      </c>
      <c r="I189" s="108"/>
      <c r="J189" s="108"/>
      <c r="K189" s="108"/>
      <c r="L189" s="108"/>
      <c r="M189" s="130">
        <v>2022</v>
      </c>
      <c r="N189" s="263" t="s">
        <v>2264</v>
      </c>
      <c r="O189" s="252" t="s">
        <v>11</v>
      </c>
      <c r="P189" s="252" t="s">
        <v>192</v>
      </c>
      <c r="Q189" s="183">
        <v>3</v>
      </c>
      <c r="R189" s="183">
        <v>2</v>
      </c>
    </row>
    <row r="190" spans="1:18" s="141" customFormat="1" ht="51" x14ac:dyDescent="0.2">
      <c r="A190" s="186">
        <v>51</v>
      </c>
      <c r="B190" s="192" t="s">
        <v>104</v>
      </c>
      <c r="C190" s="192" t="s">
        <v>1113</v>
      </c>
      <c r="D190" s="192" t="s">
        <v>1114</v>
      </c>
      <c r="E190" s="208">
        <v>0.48</v>
      </c>
      <c r="F190" s="208">
        <v>0.48</v>
      </c>
      <c r="G190" s="142" t="s">
        <v>1791</v>
      </c>
      <c r="H190" s="142" t="s">
        <v>1792</v>
      </c>
      <c r="I190" s="108"/>
      <c r="J190" s="108"/>
      <c r="K190" s="108"/>
      <c r="L190" s="108"/>
      <c r="M190" s="130">
        <v>2022</v>
      </c>
      <c r="N190" s="263" t="s">
        <v>2265</v>
      </c>
      <c r="O190" s="252" t="s">
        <v>12</v>
      </c>
      <c r="P190" s="252" t="s">
        <v>195</v>
      </c>
      <c r="Q190" s="183">
        <v>4</v>
      </c>
      <c r="R190" s="183">
        <v>5</v>
      </c>
    </row>
    <row r="191" spans="1:18" s="141" customFormat="1" ht="51" x14ac:dyDescent="0.2">
      <c r="A191" s="186">
        <v>52</v>
      </c>
      <c r="B191" s="192" t="s">
        <v>104</v>
      </c>
      <c r="C191" s="192" t="s">
        <v>1113</v>
      </c>
      <c r="D191" s="192" t="s">
        <v>1115</v>
      </c>
      <c r="E191" s="208">
        <v>0.48</v>
      </c>
      <c r="F191" s="208">
        <v>0.48</v>
      </c>
      <c r="G191" s="142" t="s">
        <v>1793</v>
      </c>
      <c r="H191" s="142" t="s">
        <v>1794</v>
      </c>
      <c r="I191" s="108"/>
      <c r="J191" s="108"/>
      <c r="K191" s="108"/>
      <c r="L191" s="108"/>
      <c r="M191" s="130">
        <v>2022</v>
      </c>
      <c r="N191" s="263" t="s">
        <v>2266</v>
      </c>
      <c r="O191" s="252" t="s">
        <v>12</v>
      </c>
      <c r="P191" s="252" t="s">
        <v>195</v>
      </c>
      <c r="Q191" s="183">
        <v>4</v>
      </c>
      <c r="R191" s="183">
        <v>5</v>
      </c>
    </row>
    <row r="192" spans="1:18" s="141" customFormat="1" ht="38.25" x14ac:dyDescent="0.2">
      <c r="A192" s="186">
        <v>53</v>
      </c>
      <c r="B192" s="192" t="s">
        <v>85</v>
      </c>
      <c r="C192" s="192" t="s">
        <v>1116</v>
      </c>
      <c r="D192" s="192" t="s">
        <v>1117</v>
      </c>
      <c r="E192" s="208">
        <v>0.24</v>
      </c>
      <c r="F192" s="208"/>
      <c r="G192" s="142" t="s">
        <v>1795</v>
      </c>
      <c r="H192" s="142"/>
      <c r="I192" s="108"/>
      <c r="J192" s="108"/>
      <c r="K192" s="108"/>
      <c r="L192" s="108"/>
      <c r="M192" s="130">
        <v>2022</v>
      </c>
      <c r="N192" s="263" t="s">
        <v>2267</v>
      </c>
      <c r="O192" s="252" t="s">
        <v>14</v>
      </c>
      <c r="P192" s="252"/>
      <c r="Q192" s="183">
        <v>6</v>
      </c>
      <c r="R192" s="108"/>
    </row>
    <row r="193" spans="1:18" s="141" customFormat="1" ht="51" x14ac:dyDescent="0.2">
      <c r="A193" s="186">
        <v>54</v>
      </c>
      <c r="B193" s="192" t="s">
        <v>1086</v>
      </c>
      <c r="C193" s="192" t="s">
        <v>1118</v>
      </c>
      <c r="D193" s="192" t="s">
        <v>1119</v>
      </c>
      <c r="E193" s="208">
        <v>0.36</v>
      </c>
      <c r="F193" s="208"/>
      <c r="G193" s="142" t="s">
        <v>1796</v>
      </c>
      <c r="H193" s="142"/>
      <c r="I193" s="108"/>
      <c r="J193" s="108"/>
      <c r="K193" s="108"/>
      <c r="L193" s="108"/>
      <c r="M193" s="130">
        <v>2022</v>
      </c>
      <c r="N193" s="263" t="s">
        <v>2268</v>
      </c>
      <c r="O193" s="252" t="s">
        <v>14</v>
      </c>
      <c r="P193" s="252"/>
      <c r="Q193" s="183">
        <v>6</v>
      </c>
      <c r="R193" s="108"/>
    </row>
    <row r="194" spans="1:18" s="141" customFormat="1" ht="57" customHeight="1" x14ac:dyDescent="0.2">
      <c r="A194" s="186">
        <v>55</v>
      </c>
      <c r="B194" s="192" t="s">
        <v>104</v>
      </c>
      <c r="C194" s="192" t="s">
        <v>1120</v>
      </c>
      <c r="D194" s="192" t="s">
        <v>1121</v>
      </c>
      <c r="E194" s="208">
        <v>0.48</v>
      </c>
      <c r="F194" s="208"/>
      <c r="G194" s="142"/>
      <c r="H194" s="202" t="s">
        <v>1797</v>
      </c>
      <c r="I194" s="108"/>
      <c r="J194" s="108"/>
      <c r="K194" s="108"/>
      <c r="L194" s="108"/>
      <c r="M194" s="130">
        <v>2022</v>
      </c>
      <c r="N194" s="263" t="s">
        <v>2269</v>
      </c>
      <c r="O194" s="252"/>
      <c r="P194" s="252" t="s">
        <v>194</v>
      </c>
      <c r="Q194" s="108"/>
      <c r="R194" s="183">
        <v>4</v>
      </c>
    </row>
    <row r="195" spans="1:18" s="141" customFormat="1" ht="51" x14ac:dyDescent="0.2">
      <c r="A195" s="186">
        <v>56</v>
      </c>
      <c r="B195" s="192" t="s">
        <v>104</v>
      </c>
      <c r="C195" s="192" t="s">
        <v>1122</v>
      </c>
      <c r="D195" s="192" t="s">
        <v>1123</v>
      </c>
      <c r="E195" s="208"/>
      <c r="F195" s="208">
        <v>0.12</v>
      </c>
      <c r="G195" s="142"/>
      <c r="H195" s="142" t="s">
        <v>1798</v>
      </c>
      <c r="I195" s="108"/>
      <c r="J195" s="108"/>
      <c r="K195" s="108"/>
      <c r="L195" s="108"/>
      <c r="M195" s="130">
        <v>2022</v>
      </c>
      <c r="N195" s="263" t="s">
        <v>2270</v>
      </c>
      <c r="O195" s="252"/>
      <c r="P195" s="252" t="s">
        <v>192</v>
      </c>
      <c r="Q195" s="108"/>
      <c r="R195" s="183">
        <v>2</v>
      </c>
    </row>
    <row r="196" spans="1:18" s="141" customFormat="1" ht="38.25" x14ac:dyDescent="0.2">
      <c r="A196" s="186">
        <v>57</v>
      </c>
      <c r="B196" s="192" t="s">
        <v>104</v>
      </c>
      <c r="C196" s="192" t="s">
        <v>1124</v>
      </c>
      <c r="D196" s="192" t="s">
        <v>1125</v>
      </c>
      <c r="E196" s="208"/>
      <c r="F196" s="208">
        <v>0.6</v>
      </c>
      <c r="G196" s="142"/>
      <c r="H196" s="142" t="s">
        <v>1799</v>
      </c>
      <c r="I196" s="108"/>
      <c r="J196" s="108"/>
      <c r="K196" s="108"/>
      <c r="L196" s="108"/>
      <c r="M196" s="130">
        <v>2022</v>
      </c>
      <c r="N196" s="263" t="s">
        <v>2271</v>
      </c>
      <c r="O196" s="252"/>
      <c r="P196" s="252" t="s">
        <v>192</v>
      </c>
      <c r="Q196" s="108"/>
      <c r="R196" s="183">
        <v>2</v>
      </c>
    </row>
    <row r="197" spans="1:18" s="141" customFormat="1" ht="51" x14ac:dyDescent="0.2">
      <c r="A197" s="186">
        <v>58</v>
      </c>
      <c r="B197" s="192" t="s">
        <v>104</v>
      </c>
      <c r="C197" s="192" t="s">
        <v>1126</v>
      </c>
      <c r="D197" s="192" t="s">
        <v>1127</v>
      </c>
      <c r="E197" s="208"/>
      <c r="F197" s="208">
        <v>0.36</v>
      </c>
      <c r="G197" s="142"/>
      <c r="H197" s="142" t="s">
        <v>1800</v>
      </c>
      <c r="I197" s="108"/>
      <c r="J197" s="108"/>
      <c r="K197" s="108"/>
      <c r="L197" s="108"/>
      <c r="M197" s="130">
        <v>2022</v>
      </c>
      <c r="N197" s="263" t="s">
        <v>2275</v>
      </c>
      <c r="O197" s="252"/>
      <c r="P197" s="252" t="s">
        <v>192</v>
      </c>
      <c r="Q197" s="108"/>
      <c r="R197" s="183">
        <v>2</v>
      </c>
    </row>
    <row r="198" spans="1:18" s="141" customFormat="1" ht="51" x14ac:dyDescent="0.2">
      <c r="A198" s="186">
        <v>59</v>
      </c>
      <c r="B198" s="192" t="s">
        <v>104</v>
      </c>
      <c r="C198" s="192" t="s">
        <v>1128</v>
      </c>
      <c r="D198" s="192" t="s">
        <v>1129</v>
      </c>
      <c r="E198" s="208">
        <v>0.36</v>
      </c>
      <c r="F198" s="208">
        <v>0.36</v>
      </c>
      <c r="G198" s="142" t="s">
        <v>1802</v>
      </c>
      <c r="H198" s="142" t="s">
        <v>1801</v>
      </c>
      <c r="I198" s="108"/>
      <c r="J198" s="108"/>
      <c r="K198" s="108"/>
      <c r="L198" s="108"/>
      <c r="M198" s="130">
        <v>2022</v>
      </c>
      <c r="N198" s="263" t="s">
        <v>2280</v>
      </c>
      <c r="O198" s="252" t="s">
        <v>14</v>
      </c>
      <c r="P198" s="252" t="s">
        <v>194</v>
      </c>
      <c r="Q198" s="183">
        <v>6</v>
      </c>
      <c r="R198" s="183">
        <v>4</v>
      </c>
    </row>
    <row r="199" spans="1:18" s="141" customFormat="1" ht="21.6" customHeight="1" x14ac:dyDescent="0.2">
      <c r="A199" s="142"/>
      <c r="B199" s="143"/>
      <c r="C199" s="142"/>
      <c r="D199" s="147" t="s">
        <v>223</v>
      </c>
      <c r="E199" s="166">
        <f>SUM(E140:E198)</f>
        <v>59.009999999999991</v>
      </c>
      <c r="F199" s="166">
        <f>SUM(F140:F198)</f>
        <v>7.6800000000000006</v>
      </c>
      <c r="G199" s="183"/>
      <c r="H199" s="183"/>
      <c r="I199" s="108"/>
      <c r="J199" s="108"/>
      <c r="K199" s="108"/>
      <c r="L199" s="108"/>
      <c r="M199" s="108"/>
      <c r="N199" s="263"/>
      <c r="O199" s="183"/>
      <c r="P199" s="183"/>
      <c r="Q199" s="108"/>
      <c r="R199" s="108"/>
    </row>
    <row r="200" spans="1:18" s="141" customFormat="1" ht="21.6" customHeight="1" x14ac:dyDescent="0.2">
      <c r="A200" s="142"/>
      <c r="B200" s="143"/>
      <c r="C200" s="142"/>
      <c r="D200" s="147" t="s">
        <v>1130</v>
      </c>
      <c r="E200" s="166">
        <f>SUM(E99+E138+E199)</f>
        <v>1005.587</v>
      </c>
      <c r="F200" s="166">
        <f>SUM(F99+F138+F199)</f>
        <v>902.69299999999987</v>
      </c>
      <c r="G200" s="183"/>
      <c r="H200" s="183"/>
      <c r="I200" s="108"/>
      <c r="J200" s="108"/>
      <c r="K200" s="108"/>
      <c r="L200" s="108"/>
      <c r="M200" s="108"/>
      <c r="N200" s="263"/>
      <c r="O200" s="183"/>
      <c r="P200" s="183"/>
      <c r="Q200" s="108"/>
      <c r="R200" s="108"/>
    </row>
    <row r="201" spans="1:18" s="141" customFormat="1" ht="22.9" customHeight="1" x14ac:dyDescent="0.2">
      <c r="A201" s="359" t="s">
        <v>233</v>
      </c>
      <c r="B201" s="360"/>
      <c r="C201" s="360"/>
      <c r="D201" s="360"/>
      <c r="E201" s="360"/>
      <c r="F201" s="360"/>
      <c r="G201" s="360"/>
      <c r="H201" s="360"/>
      <c r="I201" s="360"/>
      <c r="J201" s="360"/>
      <c r="K201" s="360"/>
      <c r="L201" s="360"/>
      <c r="M201" s="248"/>
      <c r="N201" s="265"/>
      <c r="O201" s="256"/>
      <c r="P201" s="256"/>
      <c r="Q201" s="244"/>
      <c r="R201" s="244"/>
    </row>
    <row r="202" spans="1:18" s="141" customFormat="1" ht="46.15" customHeight="1" x14ac:dyDescent="0.2">
      <c r="A202" s="188">
        <v>1</v>
      </c>
      <c r="B202" s="187" t="s">
        <v>543</v>
      </c>
      <c r="C202" s="187" t="s">
        <v>1131</v>
      </c>
      <c r="D202" s="187" t="s">
        <v>1132</v>
      </c>
      <c r="E202" s="207">
        <v>105.88</v>
      </c>
      <c r="F202" s="207">
        <v>105.88</v>
      </c>
      <c r="G202" s="130" t="s">
        <v>544</v>
      </c>
      <c r="H202" s="130" t="s">
        <v>545</v>
      </c>
      <c r="I202" s="130"/>
      <c r="J202" s="130"/>
      <c r="K202" s="130"/>
      <c r="L202" s="130"/>
      <c r="M202" s="130">
        <v>2023</v>
      </c>
      <c r="N202" s="263" t="s">
        <v>11</v>
      </c>
      <c r="O202" s="251" t="s">
        <v>1749</v>
      </c>
      <c r="P202" s="251" t="s">
        <v>193</v>
      </c>
      <c r="Q202" s="183">
        <v>12</v>
      </c>
      <c r="R202" s="183">
        <v>3</v>
      </c>
    </row>
    <row r="203" spans="1:18" s="141" customFormat="1" ht="38.25" x14ac:dyDescent="0.2">
      <c r="A203" s="188">
        <v>2</v>
      </c>
      <c r="B203" s="187" t="s">
        <v>89</v>
      </c>
      <c r="C203" s="187" t="s">
        <v>1133</v>
      </c>
      <c r="D203" s="187" t="s">
        <v>1134</v>
      </c>
      <c r="E203" s="207">
        <v>21.27</v>
      </c>
      <c r="F203" s="207">
        <v>21.27</v>
      </c>
      <c r="G203" s="130" t="s">
        <v>546</v>
      </c>
      <c r="H203" s="130" t="s">
        <v>547</v>
      </c>
      <c r="I203" s="130"/>
      <c r="J203" s="130"/>
      <c r="K203" s="130"/>
      <c r="L203" s="130"/>
      <c r="M203" s="130">
        <v>2023</v>
      </c>
      <c r="N203" s="263" t="s">
        <v>12</v>
      </c>
      <c r="O203" s="251" t="s">
        <v>9</v>
      </c>
      <c r="P203" s="251" t="s">
        <v>197</v>
      </c>
      <c r="Q203" s="183">
        <v>1</v>
      </c>
      <c r="R203" s="183">
        <v>7</v>
      </c>
    </row>
    <row r="204" spans="1:18" s="141" customFormat="1" ht="79.150000000000006" customHeight="1" x14ac:dyDescent="0.2">
      <c r="A204" s="188">
        <v>3</v>
      </c>
      <c r="B204" s="187" t="s">
        <v>550</v>
      </c>
      <c r="C204" s="187" t="s">
        <v>1135</v>
      </c>
      <c r="D204" s="187" t="s">
        <v>1136</v>
      </c>
      <c r="E204" s="207"/>
      <c r="F204" s="207">
        <v>86.4</v>
      </c>
      <c r="G204" s="130"/>
      <c r="H204" s="130" t="s">
        <v>551</v>
      </c>
      <c r="I204" s="130"/>
      <c r="J204" s="130"/>
      <c r="K204" s="130" t="s">
        <v>100</v>
      </c>
      <c r="L204" s="130">
        <v>300</v>
      </c>
      <c r="M204" s="130">
        <v>2023</v>
      </c>
      <c r="N204" s="263" t="s">
        <v>15</v>
      </c>
      <c r="O204" s="251" t="s">
        <v>17</v>
      </c>
      <c r="P204" s="251" t="s">
        <v>198</v>
      </c>
      <c r="Q204" s="183">
        <v>9</v>
      </c>
      <c r="R204" s="183">
        <v>8</v>
      </c>
    </row>
    <row r="205" spans="1:18" s="141" customFormat="1" ht="51" x14ac:dyDescent="0.2">
      <c r="A205" s="188">
        <v>4</v>
      </c>
      <c r="B205" s="187" t="s">
        <v>552</v>
      </c>
      <c r="C205" s="187" t="s">
        <v>1137</v>
      </c>
      <c r="D205" s="187" t="s">
        <v>1138</v>
      </c>
      <c r="E205" s="207">
        <v>204.66</v>
      </c>
      <c r="F205" s="207">
        <v>204.66</v>
      </c>
      <c r="G205" s="130" t="s">
        <v>222</v>
      </c>
      <c r="H205" s="130" t="s">
        <v>1804</v>
      </c>
      <c r="I205" s="130" t="s">
        <v>102</v>
      </c>
      <c r="J205" s="130">
        <v>185</v>
      </c>
      <c r="K205" s="130">
        <v>200</v>
      </c>
      <c r="L205" s="130">
        <v>20</v>
      </c>
      <c r="M205" s="130">
        <v>2023</v>
      </c>
      <c r="N205" s="263" t="s">
        <v>1764</v>
      </c>
      <c r="O205" s="251" t="s">
        <v>9</v>
      </c>
      <c r="P205" s="251" t="s">
        <v>191</v>
      </c>
      <c r="Q205" s="183">
        <v>1</v>
      </c>
      <c r="R205" s="183">
        <v>1</v>
      </c>
    </row>
    <row r="206" spans="1:18" s="141" customFormat="1" ht="49.15" customHeight="1" x14ac:dyDescent="0.2">
      <c r="A206" s="188">
        <v>5</v>
      </c>
      <c r="B206" s="187" t="s">
        <v>94</v>
      </c>
      <c r="C206" s="187" t="s">
        <v>1139</v>
      </c>
      <c r="D206" s="187" t="s">
        <v>1140</v>
      </c>
      <c r="E206" s="207">
        <v>16.920000000000002</v>
      </c>
      <c r="F206" s="207">
        <v>16.920000000000002</v>
      </c>
      <c r="G206" s="130" t="s">
        <v>553</v>
      </c>
      <c r="H206" s="130" t="s">
        <v>554</v>
      </c>
      <c r="I206" s="130"/>
      <c r="J206" s="130"/>
      <c r="K206" s="130"/>
      <c r="L206" s="130"/>
      <c r="M206" s="130">
        <v>2023</v>
      </c>
      <c r="N206" s="263" t="s">
        <v>16</v>
      </c>
      <c r="O206" s="251" t="s">
        <v>293</v>
      </c>
      <c r="P206" s="251" t="s">
        <v>196</v>
      </c>
      <c r="Q206" s="183">
        <v>10</v>
      </c>
      <c r="R206" s="183">
        <v>6</v>
      </c>
    </row>
    <row r="207" spans="1:18" s="141" customFormat="1" ht="38.25" x14ac:dyDescent="0.2">
      <c r="A207" s="188">
        <v>6</v>
      </c>
      <c r="B207" s="187" t="s">
        <v>133</v>
      </c>
      <c r="C207" s="187" t="s">
        <v>787</v>
      </c>
      <c r="D207" s="187" t="s">
        <v>1141</v>
      </c>
      <c r="E207" s="207">
        <v>17.28</v>
      </c>
      <c r="F207" s="207">
        <v>17.28</v>
      </c>
      <c r="G207" s="130" t="s">
        <v>555</v>
      </c>
      <c r="H207" s="130" t="s">
        <v>556</v>
      </c>
      <c r="I207" s="130"/>
      <c r="J207" s="130"/>
      <c r="K207" s="130"/>
      <c r="L207" s="130"/>
      <c r="M207" s="130">
        <v>2023</v>
      </c>
      <c r="N207" s="263" t="s">
        <v>17</v>
      </c>
      <c r="O207" s="251" t="s">
        <v>9</v>
      </c>
      <c r="P207" s="251" t="s">
        <v>197</v>
      </c>
      <c r="Q207" s="183">
        <v>1</v>
      </c>
      <c r="R207" s="183">
        <v>7</v>
      </c>
    </row>
    <row r="208" spans="1:18" s="141" customFormat="1" ht="51" x14ac:dyDescent="0.2">
      <c r="A208" s="188">
        <v>7</v>
      </c>
      <c r="B208" s="187" t="s">
        <v>1142</v>
      </c>
      <c r="C208" s="187" t="s">
        <v>1143</v>
      </c>
      <c r="D208" s="187" t="s">
        <v>1144</v>
      </c>
      <c r="E208" s="207">
        <v>65.459999999999994</v>
      </c>
      <c r="F208" s="207">
        <v>65.459999999999994</v>
      </c>
      <c r="G208" s="130" t="s">
        <v>1805</v>
      </c>
      <c r="H208" s="130" t="s">
        <v>557</v>
      </c>
      <c r="I208" s="130"/>
      <c r="J208" s="130"/>
      <c r="K208" s="130"/>
      <c r="L208" s="130"/>
      <c r="M208" s="130">
        <v>2023</v>
      </c>
      <c r="N208" s="263" t="s">
        <v>191</v>
      </c>
      <c r="O208" s="251" t="s">
        <v>9</v>
      </c>
      <c r="P208" s="251" t="s">
        <v>197</v>
      </c>
      <c r="Q208" s="183">
        <v>1</v>
      </c>
      <c r="R208" s="183">
        <v>7</v>
      </c>
    </row>
    <row r="209" spans="1:18" s="141" customFormat="1" ht="89.25" x14ac:dyDescent="0.2">
      <c r="A209" s="188">
        <v>8</v>
      </c>
      <c r="B209" s="187" t="s">
        <v>1145</v>
      </c>
      <c r="C209" s="187" t="s">
        <v>1146</v>
      </c>
      <c r="D209" s="187" t="s">
        <v>1147</v>
      </c>
      <c r="E209" s="212">
        <v>124.98</v>
      </c>
      <c r="F209" s="212">
        <v>124.98</v>
      </c>
      <c r="G209" s="130" t="s">
        <v>558</v>
      </c>
      <c r="H209" s="130" t="s">
        <v>559</v>
      </c>
      <c r="I209" s="130"/>
      <c r="J209" s="130"/>
      <c r="K209" s="130"/>
      <c r="L209" s="130"/>
      <c r="M209" s="130">
        <v>2023</v>
      </c>
      <c r="N209" s="263" t="s">
        <v>192</v>
      </c>
      <c r="O209" s="251" t="s">
        <v>13</v>
      </c>
      <c r="P209" s="251" t="s">
        <v>193</v>
      </c>
      <c r="Q209" s="183">
        <v>5</v>
      </c>
      <c r="R209" s="108"/>
    </row>
    <row r="210" spans="1:18" s="141" customFormat="1" ht="63.75" x14ac:dyDescent="0.2">
      <c r="A210" s="188">
        <v>9</v>
      </c>
      <c r="B210" s="187" t="s">
        <v>93</v>
      </c>
      <c r="C210" s="187" t="s">
        <v>1148</v>
      </c>
      <c r="D210" s="187" t="s">
        <v>1149</v>
      </c>
      <c r="E210" s="207">
        <v>153.9</v>
      </c>
      <c r="F210" s="207">
        <v>153.9</v>
      </c>
      <c r="G210" s="130" t="s">
        <v>1150</v>
      </c>
      <c r="H210" s="130" t="s">
        <v>1151</v>
      </c>
      <c r="I210" s="130"/>
      <c r="J210" s="130"/>
      <c r="K210" s="130"/>
      <c r="L210" s="130"/>
      <c r="M210" s="130">
        <v>2023</v>
      </c>
      <c r="N210" s="263" t="s">
        <v>193</v>
      </c>
      <c r="O210" s="251" t="s">
        <v>14</v>
      </c>
      <c r="P210" s="251" t="s">
        <v>196</v>
      </c>
      <c r="Q210" s="183">
        <v>6</v>
      </c>
      <c r="R210" s="183">
        <v>6</v>
      </c>
    </row>
    <row r="211" spans="1:18" s="141" customFormat="1" ht="38.25" x14ac:dyDescent="0.2">
      <c r="A211" s="188">
        <v>10</v>
      </c>
      <c r="B211" s="187" t="s">
        <v>560</v>
      </c>
      <c r="C211" s="187" t="s">
        <v>1152</v>
      </c>
      <c r="D211" s="187" t="s">
        <v>1153</v>
      </c>
      <c r="E211" s="207">
        <v>88.694999999999993</v>
      </c>
      <c r="F211" s="207">
        <v>88.694999999999993</v>
      </c>
      <c r="G211" s="130" t="s">
        <v>561</v>
      </c>
      <c r="H211" s="130" t="s">
        <v>1154</v>
      </c>
      <c r="I211" s="130" t="s">
        <v>29</v>
      </c>
      <c r="J211" s="130">
        <v>220</v>
      </c>
      <c r="K211" s="130">
        <v>150</v>
      </c>
      <c r="L211" s="130">
        <v>200</v>
      </c>
      <c r="M211" s="130">
        <v>2023</v>
      </c>
      <c r="N211" s="263" t="s">
        <v>195</v>
      </c>
      <c r="O211" s="251" t="s">
        <v>9</v>
      </c>
      <c r="P211" s="251" t="s">
        <v>197</v>
      </c>
      <c r="Q211" s="183">
        <v>1</v>
      </c>
      <c r="R211" s="183">
        <v>7</v>
      </c>
    </row>
    <row r="212" spans="1:18" s="141" customFormat="1" ht="63.75" x14ac:dyDescent="0.2">
      <c r="A212" s="188">
        <v>11</v>
      </c>
      <c r="B212" s="187" t="s">
        <v>562</v>
      </c>
      <c r="C212" s="187" t="s">
        <v>1155</v>
      </c>
      <c r="D212" s="187" t="s">
        <v>1156</v>
      </c>
      <c r="E212" s="207">
        <v>104.4</v>
      </c>
      <c r="F212" s="207">
        <v>104.4</v>
      </c>
      <c r="G212" s="130" t="s">
        <v>563</v>
      </c>
      <c r="H212" s="130" t="s">
        <v>564</v>
      </c>
      <c r="I212" s="130">
        <v>200</v>
      </c>
      <c r="J212" s="130">
        <v>70</v>
      </c>
      <c r="K212" s="130">
        <v>200</v>
      </c>
      <c r="L212" s="130">
        <v>115</v>
      </c>
      <c r="M212" s="130">
        <v>2023</v>
      </c>
      <c r="N212" s="263" t="s">
        <v>1951</v>
      </c>
      <c r="O212" s="251" t="s">
        <v>293</v>
      </c>
      <c r="P212" s="251" t="s">
        <v>196</v>
      </c>
      <c r="Q212" s="183">
        <v>10</v>
      </c>
      <c r="R212" s="183">
        <v>6</v>
      </c>
    </row>
    <row r="213" spans="1:18" s="141" customFormat="1" ht="114.75" x14ac:dyDescent="0.2">
      <c r="A213" s="188">
        <v>12</v>
      </c>
      <c r="B213" s="187" t="s">
        <v>1157</v>
      </c>
      <c r="C213" s="187" t="s">
        <v>1158</v>
      </c>
      <c r="D213" s="187" t="s">
        <v>1159</v>
      </c>
      <c r="E213" s="207">
        <v>240.69</v>
      </c>
      <c r="F213" s="207">
        <v>240.27</v>
      </c>
      <c r="G213" s="130" t="s">
        <v>565</v>
      </c>
      <c r="H213" s="130" t="s">
        <v>566</v>
      </c>
      <c r="I213" s="130" t="s">
        <v>102</v>
      </c>
      <c r="J213" s="130">
        <v>430</v>
      </c>
      <c r="K213" s="130">
        <v>250</v>
      </c>
      <c r="L213" s="130">
        <v>500</v>
      </c>
      <c r="M213" s="130">
        <v>2023</v>
      </c>
      <c r="N213" s="263" t="s">
        <v>197</v>
      </c>
      <c r="O213" s="251" t="s">
        <v>14</v>
      </c>
      <c r="P213" s="251" t="s">
        <v>194</v>
      </c>
      <c r="Q213" s="183">
        <v>6</v>
      </c>
      <c r="R213" s="183">
        <v>4</v>
      </c>
    </row>
    <row r="214" spans="1:18" s="141" customFormat="1" ht="127.5" x14ac:dyDescent="0.2">
      <c r="A214" s="188">
        <v>13</v>
      </c>
      <c r="B214" s="187" t="s">
        <v>96</v>
      </c>
      <c r="C214" s="187" t="s">
        <v>1160</v>
      </c>
      <c r="D214" s="187" t="s">
        <v>1161</v>
      </c>
      <c r="E214" s="207">
        <v>114.72</v>
      </c>
      <c r="F214" s="207">
        <v>114.72</v>
      </c>
      <c r="G214" s="130" t="s">
        <v>1806</v>
      </c>
      <c r="H214" s="130" t="s">
        <v>1807</v>
      </c>
      <c r="I214" s="130"/>
      <c r="J214" s="130"/>
      <c r="K214" s="130"/>
      <c r="L214" s="130"/>
      <c r="M214" s="130">
        <v>2023</v>
      </c>
      <c r="N214" s="263" t="s">
        <v>198</v>
      </c>
      <c r="O214" s="251" t="s">
        <v>301</v>
      </c>
      <c r="P214" s="251" t="s">
        <v>193</v>
      </c>
      <c r="Q214" s="183">
        <v>11</v>
      </c>
      <c r="R214" s="183">
        <v>3</v>
      </c>
    </row>
    <row r="215" spans="1:18" s="141" customFormat="1" ht="38.25" x14ac:dyDescent="0.2">
      <c r="A215" s="188">
        <v>14</v>
      </c>
      <c r="B215" s="187" t="s">
        <v>30</v>
      </c>
      <c r="C215" s="187" t="s">
        <v>103</v>
      </c>
      <c r="D215" s="187" t="s">
        <v>568</v>
      </c>
      <c r="E215" s="207">
        <v>11</v>
      </c>
      <c r="F215" s="207">
        <v>10</v>
      </c>
      <c r="G215" s="130" t="s">
        <v>221</v>
      </c>
      <c r="H215" s="130" t="s">
        <v>1942</v>
      </c>
      <c r="I215" s="130">
        <v>100</v>
      </c>
      <c r="J215" s="130">
        <v>10</v>
      </c>
      <c r="K215" s="130">
        <v>150</v>
      </c>
      <c r="L215" s="130">
        <v>10</v>
      </c>
      <c r="M215" s="130">
        <v>2023</v>
      </c>
      <c r="N215" s="263" t="s">
        <v>301</v>
      </c>
      <c r="O215" s="251" t="s">
        <v>9</v>
      </c>
      <c r="P215" s="251" t="s">
        <v>197</v>
      </c>
      <c r="Q215" s="183">
        <v>1</v>
      </c>
      <c r="R215" s="183">
        <v>7</v>
      </c>
    </row>
    <row r="216" spans="1:18" s="141" customFormat="1" ht="42" customHeight="1" x14ac:dyDescent="0.2">
      <c r="A216" s="188">
        <v>15</v>
      </c>
      <c r="B216" s="187" t="s">
        <v>90</v>
      </c>
      <c r="C216" s="187" t="s">
        <v>91</v>
      </c>
      <c r="D216" s="187" t="s">
        <v>324</v>
      </c>
      <c r="E216" s="207">
        <v>189.95699999999999</v>
      </c>
      <c r="F216" s="207">
        <v>189.95699999999999</v>
      </c>
      <c r="G216" s="172" t="s">
        <v>325</v>
      </c>
      <c r="H216" s="172" t="s">
        <v>326</v>
      </c>
      <c r="I216" s="172" t="s">
        <v>102</v>
      </c>
      <c r="J216" s="172">
        <v>410</v>
      </c>
      <c r="K216" s="172">
        <v>250</v>
      </c>
      <c r="L216" s="172">
        <v>347</v>
      </c>
      <c r="M216" s="130">
        <v>2023</v>
      </c>
      <c r="N216" s="263" t="s">
        <v>1749</v>
      </c>
      <c r="O216" s="251" t="s">
        <v>10</v>
      </c>
      <c r="P216" s="251" t="s">
        <v>191</v>
      </c>
      <c r="Q216" s="183">
        <v>2</v>
      </c>
      <c r="R216" s="183">
        <v>1</v>
      </c>
    </row>
    <row r="217" spans="1:18" s="141" customFormat="1" ht="38.25" x14ac:dyDescent="0.2">
      <c r="A217" s="188">
        <v>16</v>
      </c>
      <c r="B217" s="187" t="s">
        <v>94</v>
      </c>
      <c r="C217" s="187" t="s">
        <v>132</v>
      </c>
      <c r="D217" s="187" t="s">
        <v>1162</v>
      </c>
      <c r="E217" s="207">
        <v>38.380000000000003</v>
      </c>
      <c r="F217" s="207">
        <v>35.42</v>
      </c>
      <c r="G217" s="131" t="s">
        <v>329</v>
      </c>
      <c r="H217" s="131" t="s">
        <v>330</v>
      </c>
      <c r="I217" s="176">
        <v>150</v>
      </c>
      <c r="J217" s="177">
        <v>30</v>
      </c>
      <c r="K217" s="176">
        <v>150</v>
      </c>
      <c r="L217" s="177">
        <v>50</v>
      </c>
      <c r="M217" s="130">
        <v>2023</v>
      </c>
      <c r="N217" s="263" t="s">
        <v>1953</v>
      </c>
      <c r="O217" s="251" t="s">
        <v>10</v>
      </c>
      <c r="P217" s="251" t="s">
        <v>191</v>
      </c>
      <c r="Q217" s="183">
        <v>2</v>
      </c>
      <c r="R217" s="183">
        <v>1</v>
      </c>
    </row>
    <row r="218" spans="1:18" s="141" customFormat="1" ht="51" x14ac:dyDescent="0.2">
      <c r="A218" s="188">
        <v>17</v>
      </c>
      <c r="B218" s="187" t="s">
        <v>1163</v>
      </c>
      <c r="C218" s="187" t="s">
        <v>1164</v>
      </c>
      <c r="D218" s="187" t="s">
        <v>1165</v>
      </c>
      <c r="E218" s="207">
        <v>44.16</v>
      </c>
      <c r="F218" s="207">
        <v>43.79</v>
      </c>
      <c r="G218" s="131" t="s">
        <v>573</v>
      </c>
      <c r="H218" s="131" t="s">
        <v>574</v>
      </c>
      <c r="I218" s="130" t="s">
        <v>29</v>
      </c>
      <c r="J218" s="177">
        <v>50</v>
      </c>
      <c r="K218" s="176">
        <v>200</v>
      </c>
      <c r="L218" s="177">
        <v>30</v>
      </c>
      <c r="M218" s="130">
        <v>2023</v>
      </c>
      <c r="N218" s="263" t="s">
        <v>1954</v>
      </c>
      <c r="O218" s="251" t="s">
        <v>12</v>
      </c>
      <c r="P218" s="251" t="s">
        <v>195</v>
      </c>
      <c r="Q218" s="183">
        <v>4</v>
      </c>
      <c r="R218" s="183">
        <v>5</v>
      </c>
    </row>
    <row r="219" spans="1:18" s="141" customFormat="1" ht="38.25" x14ac:dyDescent="0.2">
      <c r="A219" s="188">
        <v>18</v>
      </c>
      <c r="B219" s="187" t="s">
        <v>92</v>
      </c>
      <c r="C219" s="187" t="s">
        <v>134</v>
      </c>
      <c r="D219" s="187" t="s">
        <v>1166</v>
      </c>
      <c r="E219" s="207">
        <v>32.25</v>
      </c>
      <c r="F219" s="207">
        <v>32.25</v>
      </c>
      <c r="G219" s="131" t="s">
        <v>420</v>
      </c>
      <c r="H219" s="131" t="s">
        <v>421</v>
      </c>
      <c r="I219" s="176">
        <v>150</v>
      </c>
      <c r="J219" s="177">
        <v>300</v>
      </c>
      <c r="K219" s="176">
        <v>150</v>
      </c>
      <c r="L219" s="177">
        <v>50</v>
      </c>
      <c r="M219" s="130">
        <v>2023</v>
      </c>
      <c r="N219" s="263" t="s">
        <v>1955</v>
      </c>
      <c r="O219" s="251" t="s">
        <v>10</v>
      </c>
      <c r="P219" s="251" t="s">
        <v>191</v>
      </c>
      <c r="Q219" s="183">
        <v>2</v>
      </c>
      <c r="R219" s="183">
        <v>1</v>
      </c>
    </row>
    <row r="220" spans="1:18" s="141" customFormat="1" ht="25.5" x14ac:dyDescent="0.2">
      <c r="A220" s="188">
        <v>19</v>
      </c>
      <c r="B220" s="187" t="s">
        <v>135</v>
      </c>
      <c r="C220" s="187" t="s">
        <v>1167</v>
      </c>
      <c r="D220" s="187" t="s">
        <v>1168</v>
      </c>
      <c r="E220" s="207">
        <v>39.61</v>
      </c>
      <c r="F220" s="207">
        <v>38.85</v>
      </c>
      <c r="G220" s="130" t="s">
        <v>569</v>
      </c>
      <c r="H220" s="130" t="s">
        <v>570</v>
      </c>
      <c r="I220" s="130">
        <v>150</v>
      </c>
      <c r="J220" s="130">
        <v>10</v>
      </c>
      <c r="K220" s="130">
        <v>150</v>
      </c>
      <c r="L220" s="130">
        <v>10</v>
      </c>
      <c r="M220" s="130">
        <v>2023</v>
      </c>
      <c r="N220" s="263" t="s">
        <v>1956</v>
      </c>
      <c r="O220" s="251" t="s">
        <v>13</v>
      </c>
      <c r="P220" s="251" t="s">
        <v>196</v>
      </c>
      <c r="Q220" s="183">
        <v>5</v>
      </c>
      <c r="R220" s="183">
        <v>6</v>
      </c>
    </row>
    <row r="221" spans="1:18" s="141" customFormat="1" ht="38.25" x14ac:dyDescent="0.2">
      <c r="A221" s="188">
        <v>20</v>
      </c>
      <c r="B221" s="187" t="s">
        <v>136</v>
      </c>
      <c r="C221" s="187" t="s">
        <v>1169</v>
      </c>
      <c r="D221" s="187" t="s">
        <v>571</v>
      </c>
      <c r="E221" s="207">
        <v>112.25</v>
      </c>
      <c r="F221" s="207">
        <v>112.5</v>
      </c>
      <c r="G221" s="130" t="s">
        <v>569</v>
      </c>
      <c r="H221" s="130" t="s">
        <v>572</v>
      </c>
      <c r="I221" s="130" t="s">
        <v>101</v>
      </c>
      <c r="J221" s="130">
        <v>180</v>
      </c>
      <c r="K221" s="130">
        <v>200</v>
      </c>
      <c r="L221" s="130">
        <v>300</v>
      </c>
      <c r="M221" s="130">
        <v>2023</v>
      </c>
      <c r="N221" s="263" t="s">
        <v>1958</v>
      </c>
      <c r="O221" s="251" t="s">
        <v>12</v>
      </c>
      <c r="P221" s="251" t="s">
        <v>196</v>
      </c>
      <c r="Q221" s="183">
        <v>4</v>
      </c>
      <c r="R221" s="183">
        <v>6</v>
      </c>
    </row>
    <row r="222" spans="1:18" s="141" customFormat="1" ht="38.25" x14ac:dyDescent="0.2">
      <c r="A222" s="188">
        <v>21</v>
      </c>
      <c r="B222" s="187" t="s">
        <v>543</v>
      </c>
      <c r="C222" s="187" t="s">
        <v>1170</v>
      </c>
      <c r="D222" s="187" t="s">
        <v>1171</v>
      </c>
      <c r="E222" s="207">
        <v>298</v>
      </c>
      <c r="F222" s="207">
        <v>298</v>
      </c>
      <c r="G222" s="179" t="s">
        <v>577</v>
      </c>
      <c r="H222" s="179" t="s">
        <v>578</v>
      </c>
      <c r="I222" s="180"/>
      <c r="J222" s="181"/>
      <c r="K222" s="180"/>
      <c r="L222" s="181"/>
      <c r="M222" s="130">
        <v>2023</v>
      </c>
      <c r="N222" s="263" t="s">
        <v>1961</v>
      </c>
      <c r="O222" s="251" t="s">
        <v>9</v>
      </c>
      <c r="P222" s="251" t="s">
        <v>191</v>
      </c>
      <c r="Q222" s="183">
        <v>1</v>
      </c>
      <c r="R222" s="183">
        <v>1</v>
      </c>
    </row>
    <row r="223" spans="1:18" s="141" customFormat="1" ht="51" x14ac:dyDescent="0.2">
      <c r="A223" s="188">
        <v>22</v>
      </c>
      <c r="B223" s="187" t="s">
        <v>1172</v>
      </c>
      <c r="C223" s="187" t="s">
        <v>1173</v>
      </c>
      <c r="D223" s="187" t="s">
        <v>1174</v>
      </c>
      <c r="E223" s="207">
        <v>147.54</v>
      </c>
      <c r="F223" s="207">
        <v>147.38999999999999</v>
      </c>
      <c r="G223" s="130" t="s">
        <v>1808</v>
      </c>
      <c r="H223" s="130" t="s">
        <v>1809</v>
      </c>
      <c r="I223" s="130"/>
      <c r="J223" s="130"/>
      <c r="K223" s="130"/>
      <c r="L223" s="130"/>
      <c r="M223" s="130">
        <v>2023</v>
      </c>
      <c r="N223" s="263" t="s">
        <v>1965</v>
      </c>
      <c r="O223" s="251" t="s">
        <v>293</v>
      </c>
      <c r="P223" s="251" t="s">
        <v>196</v>
      </c>
      <c r="Q223" s="183">
        <v>10</v>
      </c>
      <c r="R223" s="183">
        <v>6</v>
      </c>
    </row>
    <row r="224" spans="1:18" s="141" customFormat="1" ht="38.25" x14ac:dyDescent="0.2">
      <c r="A224" s="188">
        <v>23</v>
      </c>
      <c r="B224" s="187" t="s">
        <v>562</v>
      </c>
      <c r="C224" s="187" t="s">
        <v>1175</v>
      </c>
      <c r="D224" s="187" t="s">
        <v>1176</v>
      </c>
      <c r="E224" s="207">
        <v>63.6</v>
      </c>
      <c r="F224" s="207">
        <v>63.6</v>
      </c>
      <c r="G224" s="172" t="s">
        <v>1177</v>
      </c>
      <c r="H224" s="186" t="s">
        <v>1178</v>
      </c>
      <c r="I224" s="130"/>
      <c r="J224" s="130"/>
      <c r="K224" s="130"/>
      <c r="L224" s="130"/>
      <c r="M224" s="130">
        <v>2023</v>
      </c>
      <c r="N224" s="263" t="s">
        <v>1966</v>
      </c>
      <c r="O224" s="251" t="s">
        <v>9</v>
      </c>
      <c r="P224" s="251" t="s">
        <v>191</v>
      </c>
      <c r="Q224" s="183">
        <v>1</v>
      </c>
      <c r="R224" s="183">
        <v>1</v>
      </c>
    </row>
    <row r="225" spans="1:18" s="141" customFormat="1" ht="38.25" x14ac:dyDescent="0.2">
      <c r="A225" s="188">
        <v>24</v>
      </c>
      <c r="B225" s="187" t="s">
        <v>1179</v>
      </c>
      <c r="C225" s="187" t="s">
        <v>1180</v>
      </c>
      <c r="D225" s="187" t="s">
        <v>1181</v>
      </c>
      <c r="E225" s="207">
        <v>120.36</v>
      </c>
      <c r="F225" s="207">
        <v>120.36</v>
      </c>
      <c r="G225" s="172" t="s">
        <v>1182</v>
      </c>
      <c r="H225" s="174" t="s">
        <v>1183</v>
      </c>
      <c r="I225" s="130" t="s">
        <v>102</v>
      </c>
      <c r="J225" s="130">
        <v>30</v>
      </c>
      <c r="K225" s="130">
        <v>250</v>
      </c>
      <c r="L225" s="130">
        <v>25</v>
      </c>
      <c r="M225" s="130">
        <v>2023</v>
      </c>
      <c r="N225" s="263" t="s">
        <v>1967</v>
      </c>
      <c r="O225" s="251" t="s">
        <v>11</v>
      </c>
      <c r="P225" s="251" t="s">
        <v>192</v>
      </c>
      <c r="Q225" s="183">
        <v>3</v>
      </c>
      <c r="R225" s="183">
        <v>2</v>
      </c>
    </row>
    <row r="226" spans="1:18" s="141" customFormat="1" ht="51" x14ac:dyDescent="0.2">
      <c r="A226" s="188">
        <v>25</v>
      </c>
      <c r="B226" s="187" t="s">
        <v>1184</v>
      </c>
      <c r="C226" s="187" t="s">
        <v>805</v>
      </c>
      <c r="D226" s="187" t="s">
        <v>1185</v>
      </c>
      <c r="E226" s="207">
        <v>39.96</v>
      </c>
      <c r="F226" s="213"/>
      <c r="G226" s="130" t="s">
        <v>1810</v>
      </c>
      <c r="H226" s="130"/>
      <c r="I226" s="130"/>
      <c r="J226" s="130"/>
      <c r="K226" s="130"/>
      <c r="L226" s="130"/>
      <c r="M226" s="130">
        <v>2023</v>
      </c>
      <c r="N226" s="263" t="s">
        <v>1968</v>
      </c>
      <c r="O226" s="251" t="s">
        <v>10</v>
      </c>
      <c r="P226" s="251"/>
      <c r="Q226" s="183">
        <v>2</v>
      </c>
      <c r="R226" s="108"/>
    </row>
    <row r="227" spans="1:18" s="141" customFormat="1" ht="221.45" customHeight="1" x14ac:dyDescent="0.2">
      <c r="A227" s="188">
        <v>26</v>
      </c>
      <c r="B227" s="187" t="s">
        <v>543</v>
      </c>
      <c r="C227" s="187" t="s">
        <v>1186</v>
      </c>
      <c r="D227" s="187" t="s">
        <v>1187</v>
      </c>
      <c r="E227" s="207">
        <v>298.48</v>
      </c>
      <c r="F227" s="207">
        <v>298.48</v>
      </c>
      <c r="G227" s="186" t="s">
        <v>1188</v>
      </c>
      <c r="H227" s="186" t="s">
        <v>1811</v>
      </c>
      <c r="I227" s="130"/>
      <c r="J227" s="130"/>
      <c r="K227" s="130"/>
      <c r="L227" s="130"/>
      <c r="M227" s="130">
        <v>2023</v>
      </c>
      <c r="N227" s="263" t="s">
        <v>1969</v>
      </c>
      <c r="O227" s="251" t="s">
        <v>10</v>
      </c>
      <c r="P227" s="251" t="s">
        <v>194</v>
      </c>
      <c r="Q227" s="183">
        <v>2</v>
      </c>
      <c r="R227" s="183">
        <v>4</v>
      </c>
    </row>
    <row r="228" spans="1:18" s="141" customFormat="1" ht="63.75" x14ac:dyDescent="0.2">
      <c r="A228" s="188">
        <v>27</v>
      </c>
      <c r="B228" s="187" t="s">
        <v>1189</v>
      </c>
      <c r="C228" s="187" t="s">
        <v>1190</v>
      </c>
      <c r="D228" s="187" t="s">
        <v>1191</v>
      </c>
      <c r="E228" s="207">
        <v>130.75</v>
      </c>
      <c r="F228" s="207">
        <v>130.75</v>
      </c>
      <c r="G228" s="172" t="s">
        <v>1192</v>
      </c>
      <c r="H228" s="174" t="s">
        <v>1193</v>
      </c>
      <c r="I228" s="130"/>
      <c r="J228" s="130"/>
      <c r="K228" s="130"/>
      <c r="L228" s="130"/>
      <c r="M228" s="130">
        <v>2023</v>
      </c>
      <c r="N228" s="263" t="s">
        <v>1970</v>
      </c>
      <c r="O228" s="251" t="s">
        <v>10</v>
      </c>
      <c r="P228" s="251" t="s">
        <v>194</v>
      </c>
      <c r="Q228" s="183">
        <v>2</v>
      </c>
      <c r="R228" s="183">
        <v>4</v>
      </c>
    </row>
    <row r="229" spans="1:18" s="141" customFormat="1" ht="38.25" x14ac:dyDescent="0.2">
      <c r="A229" s="188">
        <v>28</v>
      </c>
      <c r="B229" s="187" t="s">
        <v>31</v>
      </c>
      <c r="C229" s="187" t="s">
        <v>1194</v>
      </c>
      <c r="D229" s="187" t="s">
        <v>1195</v>
      </c>
      <c r="E229" s="207">
        <v>176.94</v>
      </c>
      <c r="F229" s="207">
        <v>176.94</v>
      </c>
      <c r="G229" s="179" t="s">
        <v>427</v>
      </c>
      <c r="H229" s="179" t="s">
        <v>428</v>
      </c>
      <c r="I229" s="180"/>
      <c r="J229" s="181"/>
      <c r="K229" s="180"/>
      <c r="L229" s="181"/>
      <c r="M229" s="130">
        <v>2023</v>
      </c>
      <c r="N229" s="263" t="s">
        <v>1971</v>
      </c>
      <c r="O229" s="251" t="s">
        <v>12</v>
      </c>
      <c r="P229" s="251" t="s">
        <v>195</v>
      </c>
      <c r="Q229" s="183">
        <v>4</v>
      </c>
      <c r="R229" s="183">
        <v>5</v>
      </c>
    </row>
    <row r="230" spans="1:18" s="141" customFormat="1" ht="51" x14ac:dyDescent="0.2">
      <c r="A230" s="188">
        <v>29</v>
      </c>
      <c r="B230" s="187" t="s">
        <v>1196</v>
      </c>
      <c r="C230" s="187" t="s">
        <v>1197</v>
      </c>
      <c r="D230" s="187" t="s">
        <v>1198</v>
      </c>
      <c r="E230" s="207">
        <v>97.05</v>
      </c>
      <c r="F230" s="207">
        <v>96.84</v>
      </c>
      <c r="G230" s="172" t="s">
        <v>1199</v>
      </c>
      <c r="H230" s="174" t="s">
        <v>1200</v>
      </c>
      <c r="I230" s="130"/>
      <c r="J230" s="130"/>
      <c r="K230" s="130"/>
      <c r="L230" s="130"/>
      <c r="M230" s="130">
        <v>2023</v>
      </c>
      <c r="N230" s="263" t="s">
        <v>1972</v>
      </c>
      <c r="O230" s="251" t="s">
        <v>10</v>
      </c>
      <c r="P230" s="251" t="s">
        <v>191</v>
      </c>
      <c r="Q230" s="183">
        <v>2</v>
      </c>
      <c r="R230" s="183">
        <v>1</v>
      </c>
    </row>
    <row r="231" spans="1:18" s="141" customFormat="1" ht="38.25" x14ac:dyDescent="0.2">
      <c r="A231" s="188">
        <v>30</v>
      </c>
      <c r="B231" s="187" t="s">
        <v>1201</v>
      </c>
      <c r="C231" s="187" t="s">
        <v>793</v>
      </c>
      <c r="D231" s="187" t="s">
        <v>1202</v>
      </c>
      <c r="E231" s="207">
        <v>49.3</v>
      </c>
      <c r="F231" s="207">
        <v>49.3</v>
      </c>
      <c r="G231" s="172" t="s">
        <v>1203</v>
      </c>
      <c r="H231" s="174" t="s">
        <v>1204</v>
      </c>
      <c r="I231" s="130"/>
      <c r="J231" s="130"/>
      <c r="K231" s="130"/>
      <c r="L231" s="130"/>
      <c r="M231" s="130">
        <v>2023</v>
      </c>
      <c r="N231" s="263" t="s">
        <v>1973</v>
      </c>
      <c r="O231" s="251" t="s">
        <v>10</v>
      </c>
      <c r="P231" s="251" t="s">
        <v>194</v>
      </c>
      <c r="Q231" s="183">
        <v>2</v>
      </c>
      <c r="R231" s="183">
        <v>4</v>
      </c>
    </row>
    <row r="232" spans="1:18" s="141" customFormat="1" ht="63.75" x14ac:dyDescent="0.2">
      <c r="A232" s="188">
        <v>31</v>
      </c>
      <c r="B232" s="187" t="s">
        <v>1205</v>
      </c>
      <c r="C232" s="187" t="s">
        <v>1197</v>
      </c>
      <c r="D232" s="187" t="s">
        <v>1206</v>
      </c>
      <c r="E232" s="207">
        <v>93.45</v>
      </c>
      <c r="F232" s="207">
        <v>93.24</v>
      </c>
      <c r="G232" s="172" t="s">
        <v>1207</v>
      </c>
      <c r="H232" s="186" t="s">
        <v>1208</v>
      </c>
      <c r="I232" s="130"/>
      <c r="J232" s="130"/>
      <c r="K232" s="130"/>
      <c r="L232" s="130"/>
      <c r="M232" s="130">
        <v>2023</v>
      </c>
      <c r="N232" s="263" t="s">
        <v>1974</v>
      </c>
      <c r="O232" s="251" t="s">
        <v>10</v>
      </c>
      <c r="P232" s="251" t="s">
        <v>191</v>
      </c>
      <c r="Q232" s="183">
        <v>2</v>
      </c>
      <c r="R232" s="183">
        <v>1</v>
      </c>
    </row>
    <row r="233" spans="1:18" s="141" customFormat="1" ht="38.25" x14ac:dyDescent="0.2">
      <c r="A233" s="188">
        <v>32</v>
      </c>
      <c r="B233" s="187" t="s">
        <v>89</v>
      </c>
      <c r="C233" s="187" t="s">
        <v>1209</v>
      </c>
      <c r="D233" s="187" t="s">
        <v>1210</v>
      </c>
      <c r="E233" s="207">
        <v>30.88</v>
      </c>
      <c r="F233" s="207">
        <v>30.88</v>
      </c>
      <c r="G233" s="130" t="s">
        <v>1211</v>
      </c>
      <c r="H233" s="130" t="s">
        <v>1212</v>
      </c>
      <c r="I233" s="130"/>
      <c r="J233" s="130"/>
      <c r="K233" s="130"/>
      <c r="L233" s="130"/>
      <c r="M233" s="130">
        <v>2023</v>
      </c>
      <c r="N233" s="263" t="s">
        <v>1975</v>
      </c>
      <c r="O233" s="251" t="s">
        <v>301</v>
      </c>
      <c r="P233" s="251" t="s">
        <v>196</v>
      </c>
      <c r="Q233" s="183">
        <v>11</v>
      </c>
      <c r="R233" s="183">
        <v>6</v>
      </c>
    </row>
    <row r="234" spans="1:18" s="141" customFormat="1" ht="63.75" x14ac:dyDescent="0.2">
      <c r="A234" s="188">
        <v>33</v>
      </c>
      <c r="B234" s="187" t="s">
        <v>93</v>
      </c>
      <c r="C234" s="187" t="s">
        <v>1213</v>
      </c>
      <c r="D234" s="187" t="s">
        <v>1214</v>
      </c>
      <c r="E234" s="207">
        <v>109.84</v>
      </c>
      <c r="F234" s="207">
        <v>109.84</v>
      </c>
      <c r="G234" s="172" t="s">
        <v>1215</v>
      </c>
      <c r="H234" s="172" t="s">
        <v>1216</v>
      </c>
      <c r="I234" s="130"/>
      <c r="J234" s="130"/>
      <c r="K234" s="130"/>
      <c r="L234" s="130"/>
      <c r="M234" s="130">
        <v>2023</v>
      </c>
      <c r="N234" s="263" t="s">
        <v>1976</v>
      </c>
      <c r="O234" s="251" t="s">
        <v>9</v>
      </c>
      <c r="P234" s="251" t="s">
        <v>191</v>
      </c>
      <c r="Q234" s="183">
        <v>1</v>
      </c>
      <c r="R234" s="183">
        <v>1</v>
      </c>
    </row>
    <row r="235" spans="1:18" s="141" customFormat="1" ht="63.75" x14ac:dyDescent="0.2">
      <c r="A235" s="188">
        <v>34</v>
      </c>
      <c r="B235" s="187" t="s">
        <v>93</v>
      </c>
      <c r="C235" s="187" t="s">
        <v>1217</v>
      </c>
      <c r="D235" s="187" t="s">
        <v>1218</v>
      </c>
      <c r="E235" s="207">
        <v>108.88</v>
      </c>
      <c r="F235" s="207">
        <v>108.88</v>
      </c>
      <c r="G235" s="172" t="s">
        <v>1215</v>
      </c>
      <c r="H235" s="172" t="s">
        <v>1216</v>
      </c>
      <c r="I235" s="130"/>
      <c r="J235" s="130"/>
      <c r="K235" s="130"/>
      <c r="L235" s="130"/>
      <c r="M235" s="130">
        <v>2023</v>
      </c>
      <c r="N235" s="263" t="s">
        <v>1977</v>
      </c>
      <c r="O235" s="251" t="s">
        <v>9</v>
      </c>
      <c r="P235" s="251" t="s">
        <v>191</v>
      </c>
      <c r="Q235" s="183">
        <v>1</v>
      </c>
      <c r="R235" s="183">
        <v>1</v>
      </c>
    </row>
    <row r="236" spans="1:18" s="141" customFormat="1" ht="51" x14ac:dyDescent="0.2">
      <c r="A236" s="188">
        <v>35</v>
      </c>
      <c r="B236" s="187" t="s">
        <v>133</v>
      </c>
      <c r="C236" s="187" t="s">
        <v>1219</v>
      </c>
      <c r="D236" s="187" t="s">
        <v>1220</v>
      </c>
      <c r="E236" s="207">
        <v>84</v>
      </c>
      <c r="F236" s="207">
        <v>84</v>
      </c>
      <c r="G236" s="172" t="s">
        <v>1221</v>
      </c>
      <c r="H236" s="188" t="s">
        <v>1222</v>
      </c>
      <c r="I236" s="130"/>
      <c r="J236" s="130"/>
      <c r="K236" s="130"/>
      <c r="L236" s="130"/>
      <c r="M236" s="130">
        <v>2023</v>
      </c>
      <c r="N236" s="263" t="s">
        <v>1979</v>
      </c>
      <c r="O236" s="251" t="s">
        <v>1760</v>
      </c>
      <c r="P236" s="251" t="s">
        <v>197</v>
      </c>
      <c r="Q236" s="183">
        <v>13</v>
      </c>
      <c r="R236" s="183">
        <v>7</v>
      </c>
    </row>
    <row r="237" spans="1:18" s="141" customFormat="1" ht="51" x14ac:dyDescent="0.2">
      <c r="A237" s="188">
        <v>36</v>
      </c>
      <c r="B237" s="192" t="s">
        <v>1223</v>
      </c>
      <c r="C237" s="192" t="s">
        <v>1224</v>
      </c>
      <c r="D237" s="192" t="s">
        <v>1225</v>
      </c>
      <c r="E237" s="208">
        <v>108.6</v>
      </c>
      <c r="F237" s="208">
        <v>108.6</v>
      </c>
      <c r="G237" s="130" t="s">
        <v>1812</v>
      </c>
      <c r="H237" s="130" t="s">
        <v>1813</v>
      </c>
      <c r="I237" s="130"/>
      <c r="J237" s="130"/>
      <c r="K237" s="130"/>
      <c r="L237" s="130"/>
      <c r="M237" s="130">
        <v>2023</v>
      </c>
      <c r="N237" s="263" t="s">
        <v>1980</v>
      </c>
      <c r="O237" s="251" t="s">
        <v>1760</v>
      </c>
      <c r="P237" s="251" t="s">
        <v>197</v>
      </c>
      <c r="Q237" s="183">
        <v>13</v>
      </c>
      <c r="R237" s="183">
        <v>7</v>
      </c>
    </row>
    <row r="238" spans="1:18" s="141" customFormat="1" ht="76.5" x14ac:dyDescent="0.2">
      <c r="A238" s="188">
        <v>37</v>
      </c>
      <c r="B238" s="192" t="s">
        <v>93</v>
      </c>
      <c r="C238" s="192" t="s">
        <v>1226</v>
      </c>
      <c r="D238" s="192" t="s">
        <v>1227</v>
      </c>
      <c r="E238" s="208">
        <v>106.69</v>
      </c>
      <c r="F238" s="208">
        <v>106.69</v>
      </c>
      <c r="G238" s="130" t="s">
        <v>1814</v>
      </c>
      <c r="H238" s="130" t="s">
        <v>1815</v>
      </c>
      <c r="I238" s="130"/>
      <c r="J238" s="130"/>
      <c r="K238" s="130"/>
      <c r="L238" s="130"/>
      <c r="M238" s="130">
        <v>2023</v>
      </c>
      <c r="N238" s="263" t="s">
        <v>1981</v>
      </c>
      <c r="O238" s="251" t="s">
        <v>293</v>
      </c>
      <c r="P238" s="251" t="s">
        <v>196</v>
      </c>
      <c r="Q238" s="183">
        <v>10</v>
      </c>
      <c r="R238" s="183">
        <v>6</v>
      </c>
    </row>
    <row r="239" spans="1:18" s="141" customFormat="1" ht="51" x14ac:dyDescent="0.2">
      <c r="A239" s="188">
        <v>38</v>
      </c>
      <c r="B239" s="192" t="s">
        <v>1228</v>
      </c>
      <c r="C239" s="192" t="s">
        <v>1229</v>
      </c>
      <c r="D239" s="192" t="s">
        <v>1230</v>
      </c>
      <c r="E239" s="208">
        <v>218.04</v>
      </c>
      <c r="F239" s="208">
        <v>217.2</v>
      </c>
      <c r="G239" s="130" t="s">
        <v>1231</v>
      </c>
      <c r="H239" s="130" t="s">
        <v>1232</v>
      </c>
      <c r="I239" s="130"/>
      <c r="J239" s="130"/>
      <c r="K239" s="130"/>
      <c r="L239" s="130"/>
      <c r="M239" s="130">
        <v>2023</v>
      </c>
      <c r="N239" s="263" t="s">
        <v>1982</v>
      </c>
      <c r="O239" s="251" t="s">
        <v>11</v>
      </c>
      <c r="P239" s="251" t="s">
        <v>197</v>
      </c>
      <c r="Q239" s="183">
        <v>3</v>
      </c>
      <c r="R239" s="183">
        <v>7</v>
      </c>
    </row>
    <row r="240" spans="1:18" s="141" customFormat="1" ht="51" x14ac:dyDescent="0.2">
      <c r="A240" s="188">
        <v>39</v>
      </c>
      <c r="B240" s="187" t="s">
        <v>1233</v>
      </c>
      <c r="C240" s="187" t="s">
        <v>1229</v>
      </c>
      <c r="D240" s="187" t="s">
        <v>1234</v>
      </c>
      <c r="E240" s="207">
        <v>201.16</v>
      </c>
      <c r="F240" s="207">
        <v>200.32</v>
      </c>
      <c r="G240" s="130" t="s">
        <v>1231</v>
      </c>
      <c r="H240" s="130" t="s">
        <v>1232</v>
      </c>
      <c r="I240" s="130"/>
      <c r="J240" s="130"/>
      <c r="K240" s="130"/>
      <c r="L240" s="130"/>
      <c r="M240" s="130">
        <v>2023</v>
      </c>
      <c r="N240" s="263" t="s">
        <v>1983</v>
      </c>
      <c r="O240" s="251" t="s">
        <v>11</v>
      </c>
      <c r="P240" s="251" t="s">
        <v>197</v>
      </c>
      <c r="Q240" s="183">
        <v>3</v>
      </c>
      <c r="R240" s="183">
        <v>7</v>
      </c>
    </row>
    <row r="241" spans="1:19" s="141" customFormat="1" ht="19.899999999999999" customHeight="1" x14ac:dyDescent="0.2">
      <c r="A241" s="142"/>
      <c r="B241" s="143"/>
      <c r="C241" s="142"/>
      <c r="D241" s="147" t="s">
        <v>223</v>
      </c>
      <c r="E241" s="166">
        <f>SUM(E202:E240)</f>
        <v>4209.9820000000009</v>
      </c>
      <c r="F241" s="166">
        <f>SUM(F202:F240)</f>
        <v>4248.9120000000003</v>
      </c>
      <c r="G241" s="183"/>
      <c r="H241" s="183"/>
      <c r="I241" s="108"/>
      <c r="J241" s="108"/>
      <c r="K241" s="108"/>
      <c r="L241" s="108"/>
      <c r="M241" s="108"/>
      <c r="N241" s="263"/>
      <c r="O241" s="183"/>
      <c r="P241" s="183"/>
      <c r="Q241" s="108"/>
      <c r="R241" s="108"/>
    </row>
    <row r="242" spans="1:19" s="141" customFormat="1" ht="22.15" customHeight="1" x14ac:dyDescent="0.2">
      <c r="A242" s="359" t="s">
        <v>234</v>
      </c>
      <c r="B242" s="360"/>
      <c r="C242" s="360"/>
      <c r="D242" s="360"/>
      <c r="E242" s="360"/>
      <c r="F242" s="360"/>
      <c r="G242" s="360"/>
      <c r="H242" s="360"/>
      <c r="I242" s="360"/>
      <c r="J242" s="360"/>
      <c r="K242" s="360"/>
      <c r="L242" s="360"/>
      <c r="M242" s="248"/>
      <c r="N242" s="265"/>
      <c r="O242" s="256"/>
      <c r="P242" s="256"/>
      <c r="Q242" s="244"/>
      <c r="R242" s="244"/>
    </row>
    <row r="243" spans="1:19" s="141" customFormat="1" ht="37.15" customHeight="1" x14ac:dyDescent="0.2">
      <c r="A243" s="188">
        <v>1</v>
      </c>
      <c r="B243" s="187" t="s">
        <v>580</v>
      </c>
      <c r="C243" s="187" t="s">
        <v>1235</v>
      </c>
      <c r="D243" s="187" t="s">
        <v>1236</v>
      </c>
      <c r="E243" s="207">
        <v>25</v>
      </c>
      <c r="F243" s="207">
        <v>25</v>
      </c>
      <c r="G243" s="172" t="s">
        <v>581</v>
      </c>
      <c r="H243" s="175" t="s">
        <v>1816</v>
      </c>
      <c r="I243" s="130"/>
      <c r="J243" s="130"/>
      <c r="K243" s="130"/>
      <c r="L243" s="130"/>
      <c r="M243" s="130">
        <v>2023</v>
      </c>
      <c r="N243" s="263" t="s">
        <v>123</v>
      </c>
      <c r="O243" s="251" t="s">
        <v>9</v>
      </c>
      <c r="P243" s="251" t="s">
        <v>194</v>
      </c>
      <c r="Q243" s="183">
        <v>1</v>
      </c>
      <c r="R243" s="183">
        <v>4</v>
      </c>
    </row>
    <row r="244" spans="1:19" s="141" customFormat="1" ht="38.25" x14ac:dyDescent="0.2">
      <c r="A244" s="188">
        <v>2</v>
      </c>
      <c r="B244" s="187" t="s">
        <v>582</v>
      </c>
      <c r="C244" s="187" t="s">
        <v>1237</v>
      </c>
      <c r="D244" s="187" t="s">
        <v>1238</v>
      </c>
      <c r="E244" s="207">
        <v>0.12</v>
      </c>
      <c r="F244" s="207">
        <v>0.12</v>
      </c>
      <c r="G244" s="172" t="s">
        <v>583</v>
      </c>
      <c r="H244" s="175" t="s">
        <v>584</v>
      </c>
      <c r="I244" s="130"/>
      <c r="J244" s="130"/>
      <c r="K244" s="130"/>
      <c r="L244" s="130"/>
      <c r="M244" s="130">
        <v>2023</v>
      </c>
      <c r="N244" s="263" t="s">
        <v>125</v>
      </c>
      <c r="O244" s="251" t="s">
        <v>301</v>
      </c>
      <c r="P244" s="251" t="s">
        <v>196</v>
      </c>
      <c r="Q244" s="183">
        <v>11</v>
      </c>
      <c r="R244" s="183">
        <v>6</v>
      </c>
    </row>
    <row r="245" spans="1:19" s="141" customFormat="1" ht="25.5" x14ac:dyDescent="0.2">
      <c r="A245" s="188">
        <v>3</v>
      </c>
      <c r="B245" s="187" t="s">
        <v>585</v>
      </c>
      <c r="C245" s="187" t="s">
        <v>1239</v>
      </c>
      <c r="D245" s="187" t="s">
        <v>1240</v>
      </c>
      <c r="E245" s="207">
        <v>2.0699999999999998</v>
      </c>
      <c r="F245" s="207">
        <v>2.0699999999999998</v>
      </c>
      <c r="G245" s="172" t="s">
        <v>344</v>
      </c>
      <c r="H245" s="175" t="s">
        <v>586</v>
      </c>
      <c r="I245" s="130"/>
      <c r="J245" s="130"/>
      <c r="K245" s="130"/>
      <c r="L245" s="130"/>
      <c r="M245" s="130">
        <v>2023</v>
      </c>
      <c r="N245" s="263" t="s">
        <v>1985</v>
      </c>
      <c r="O245" s="251" t="s">
        <v>293</v>
      </c>
      <c r="P245" s="251" t="s">
        <v>196</v>
      </c>
      <c r="Q245" s="183">
        <v>10</v>
      </c>
      <c r="R245" s="183">
        <v>6</v>
      </c>
      <c r="S245" s="268"/>
    </row>
    <row r="246" spans="1:19" s="141" customFormat="1" ht="38.25" x14ac:dyDescent="0.2">
      <c r="A246" s="188">
        <v>4</v>
      </c>
      <c r="B246" s="187" t="s">
        <v>587</v>
      </c>
      <c r="C246" s="187" t="s">
        <v>588</v>
      </c>
      <c r="D246" s="187" t="s">
        <v>1241</v>
      </c>
      <c r="E246" s="207">
        <v>0.75</v>
      </c>
      <c r="F246" s="207">
        <v>0.75</v>
      </c>
      <c r="G246" s="172" t="s">
        <v>589</v>
      </c>
      <c r="H246" s="175" t="s">
        <v>590</v>
      </c>
      <c r="I246" s="130">
        <v>63</v>
      </c>
      <c r="J246" s="130">
        <v>85</v>
      </c>
      <c r="K246" s="130">
        <v>150</v>
      </c>
      <c r="L246" s="130">
        <v>15</v>
      </c>
      <c r="M246" s="130">
        <v>2023</v>
      </c>
      <c r="N246" s="263" t="s">
        <v>279</v>
      </c>
      <c r="O246" s="251" t="s">
        <v>9</v>
      </c>
      <c r="P246" s="251" t="s">
        <v>196</v>
      </c>
      <c r="Q246" s="183">
        <v>1</v>
      </c>
      <c r="R246" s="183">
        <v>6</v>
      </c>
    </row>
    <row r="247" spans="1:19" s="141" customFormat="1" ht="38.25" x14ac:dyDescent="0.2">
      <c r="A247" s="188">
        <v>5</v>
      </c>
      <c r="B247" s="187" t="s">
        <v>591</v>
      </c>
      <c r="C247" s="187" t="s">
        <v>592</v>
      </c>
      <c r="D247" s="187" t="s">
        <v>1242</v>
      </c>
      <c r="E247" s="207">
        <v>9.1999999999999993</v>
      </c>
      <c r="F247" s="207">
        <v>9.1999999999999993</v>
      </c>
      <c r="G247" s="172" t="s">
        <v>593</v>
      </c>
      <c r="H247" s="175" t="s">
        <v>594</v>
      </c>
      <c r="I247" s="130"/>
      <c r="J247" s="130"/>
      <c r="K247" s="130"/>
      <c r="L247" s="130"/>
      <c r="M247" s="130">
        <v>2023</v>
      </c>
      <c r="N247" s="263" t="s">
        <v>281</v>
      </c>
      <c r="O247" s="251" t="s">
        <v>9</v>
      </c>
      <c r="P247" s="251" t="s">
        <v>194</v>
      </c>
      <c r="Q247" s="183">
        <v>1</v>
      </c>
      <c r="R247" s="183">
        <v>4</v>
      </c>
    </row>
    <row r="248" spans="1:19" s="141" customFormat="1" ht="89.25" x14ac:dyDescent="0.2">
      <c r="A248" s="188">
        <v>6</v>
      </c>
      <c r="B248" s="187" t="s">
        <v>595</v>
      </c>
      <c r="C248" s="187" t="s">
        <v>1243</v>
      </c>
      <c r="D248" s="187" t="s">
        <v>1244</v>
      </c>
      <c r="E248" s="207">
        <v>4.8</v>
      </c>
      <c r="F248" s="207">
        <v>4.8</v>
      </c>
      <c r="G248" s="172" t="s">
        <v>596</v>
      </c>
      <c r="H248" s="175" t="s">
        <v>597</v>
      </c>
      <c r="I248" s="130"/>
      <c r="J248" s="130"/>
      <c r="K248" s="130"/>
      <c r="L248" s="130"/>
      <c r="M248" s="130">
        <v>2023</v>
      </c>
      <c r="N248" s="263" t="s">
        <v>283</v>
      </c>
      <c r="O248" s="251" t="s">
        <v>9</v>
      </c>
      <c r="P248" s="251" t="s">
        <v>194</v>
      </c>
      <c r="Q248" s="183">
        <v>1</v>
      </c>
      <c r="R248" s="183">
        <v>4</v>
      </c>
    </row>
    <row r="249" spans="1:19" s="141" customFormat="1" ht="89.25" x14ac:dyDescent="0.2">
      <c r="A249" s="188">
        <v>7</v>
      </c>
      <c r="B249" s="187" t="s">
        <v>598</v>
      </c>
      <c r="C249" s="187" t="s">
        <v>1243</v>
      </c>
      <c r="D249" s="187" t="s">
        <v>1245</v>
      </c>
      <c r="E249" s="207">
        <v>11.4</v>
      </c>
      <c r="F249" s="207">
        <v>15.2</v>
      </c>
      <c r="G249" s="172" t="s">
        <v>599</v>
      </c>
      <c r="H249" s="175" t="s">
        <v>597</v>
      </c>
      <c r="I249" s="130"/>
      <c r="J249" s="130"/>
      <c r="K249" s="130"/>
      <c r="L249" s="130"/>
      <c r="M249" s="130">
        <v>2023</v>
      </c>
      <c r="N249" s="263" t="s">
        <v>286</v>
      </c>
      <c r="O249" s="251" t="s">
        <v>9</v>
      </c>
      <c r="P249" s="251" t="s">
        <v>194</v>
      </c>
      <c r="Q249" s="183">
        <v>1</v>
      </c>
      <c r="R249" s="183">
        <v>4</v>
      </c>
    </row>
    <row r="250" spans="1:19" s="141" customFormat="1" ht="38.25" x14ac:dyDescent="0.2">
      <c r="A250" s="188">
        <v>8</v>
      </c>
      <c r="B250" s="187" t="s">
        <v>600</v>
      </c>
      <c r="C250" s="187" t="s">
        <v>601</v>
      </c>
      <c r="D250" s="187" t="s">
        <v>1246</v>
      </c>
      <c r="E250" s="207">
        <v>0.24</v>
      </c>
      <c r="F250" s="207">
        <v>0.24</v>
      </c>
      <c r="G250" s="172" t="s">
        <v>602</v>
      </c>
      <c r="H250" s="175" t="s">
        <v>603</v>
      </c>
      <c r="I250" s="130"/>
      <c r="J250" s="130"/>
      <c r="K250" s="130"/>
      <c r="L250" s="130"/>
      <c r="M250" s="130">
        <v>2023</v>
      </c>
      <c r="N250" s="263" t="s">
        <v>287</v>
      </c>
      <c r="O250" s="251" t="s">
        <v>10</v>
      </c>
      <c r="P250" s="251" t="s">
        <v>197</v>
      </c>
      <c r="Q250" s="183">
        <v>2</v>
      </c>
      <c r="R250" s="183">
        <v>7</v>
      </c>
    </row>
    <row r="251" spans="1:19" s="141" customFormat="1" ht="51" x14ac:dyDescent="0.2">
      <c r="A251" s="188">
        <v>9</v>
      </c>
      <c r="B251" s="187" t="s">
        <v>604</v>
      </c>
      <c r="C251" s="187" t="s">
        <v>1247</v>
      </c>
      <c r="D251" s="187" t="s">
        <v>1248</v>
      </c>
      <c r="E251" s="207">
        <v>13.696</v>
      </c>
      <c r="F251" s="207">
        <v>13.696</v>
      </c>
      <c r="G251" s="172" t="s">
        <v>605</v>
      </c>
      <c r="H251" s="175" t="s">
        <v>606</v>
      </c>
      <c r="I251" s="130"/>
      <c r="J251" s="130"/>
      <c r="K251" s="130"/>
      <c r="L251" s="130"/>
      <c r="M251" s="130">
        <v>2023</v>
      </c>
      <c r="N251" s="263" t="s">
        <v>1986</v>
      </c>
      <c r="O251" s="251" t="s">
        <v>9</v>
      </c>
      <c r="P251" s="251" t="s">
        <v>194</v>
      </c>
      <c r="Q251" s="183">
        <v>1</v>
      </c>
      <c r="R251" s="183">
        <v>4</v>
      </c>
    </row>
    <row r="252" spans="1:19" s="141" customFormat="1" ht="40.5" x14ac:dyDescent="0.2">
      <c r="A252" s="188">
        <v>10</v>
      </c>
      <c r="B252" s="187" t="s">
        <v>142</v>
      </c>
      <c r="C252" s="187" t="s">
        <v>163</v>
      </c>
      <c r="D252" s="187" t="s">
        <v>1249</v>
      </c>
      <c r="E252" s="207"/>
      <c r="F252" s="207">
        <v>2.2999999999999998</v>
      </c>
      <c r="G252" s="172"/>
      <c r="H252" s="175" t="s">
        <v>607</v>
      </c>
      <c r="I252" s="130"/>
      <c r="J252" s="130"/>
      <c r="K252" s="130"/>
      <c r="L252" s="130"/>
      <c r="M252" s="130">
        <v>2023</v>
      </c>
      <c r="N252" s="263" t="s">
        <v>290</v>
      </c>
      <c r="O252" s="252"/>
      <c r="P252" s="252" t="s">
        <v>198</v>
      </c>
      <c r="Q252" s="108"/>
      <c r="R252" s="183">
        <v>8</v>
      </c>
    </row>
    <row r="253" spans="1:19" s="141" customFormat="1" ht="51" x14ac:dyDescent="0.2">
      <c r="A253" s="188">
        <v>11</v>
      </c>
      <c r="B253" s="187" t="s">
        <v>185</v>
      </c>
      <c r="C253" s="187" t="s">
        <v>940</v>
      </c>
      <c r="D253" s="187" t="s">
        <v>1250</v>
      </c>
      <c r="E253" s="207">
        <v>25.48</v>
      </c>
      <c r="F253" s="207">
        <v>25.48</v>
      </c>
      <c r="G253" s="172" t="s">
        <v>608</v>
      </c>
      <c r="H253" s="175" t="s">
        <v>609</v>
      </c>
      <c r="I253" s="130" t="s">
        <v>29</v>
      </c>
      <c r="J253" s="130">
        <v>45</v>
      </c>
      <c r="K253" s="130">
        <v>150</v>
      </c>
      <c r="L253" s="130">
        <v>30</v>
      </c>
      <c r="M253" s="130">
        <v>2023</v>
      </c>
      <c r="N253" s="263" t="s">
        <v>292</v>
      </c>
      <c r="O253" s="252" t="s">
        <v>9</v>
      </c>
      <c r="P253" s="252" t="s">
        <v>194</v>
      </c>
      <c r="Q253" s="183">
        <v>1</v>
      </c>
      <c r="R253" s="183">
        <v>4</v>
      </c>
    </row>
    <row r="254" spans="1:19" s="141" customFormat="1" ht="76.5" x14ac:dyDescent="0.2">
      <c r="A254" s="188">
        <v>12</v>
      </c>
      <c r="B254" s="187" t="s">
        <v>342</v>
      </c>
      <c r="C254" s="187" t="s">
        <v>1251</v>
      </c>
      <c r="D254" s="187" t="s">
        <v>1252</v>
      </c>
      <c r="E254" s="207"/>
      <c r="F254" s="207">
        <v>0.5</v>
      </c>
      <c r="G254" s="172"/>
      <c r="H254" s="175" t="s">
        <v>343</v>
      </c>
      <c r="I254" s="130"/>
      <c r="J254" s="130"/>
      <c r="K254" s="130"/>
      <c r="L254" s="130"/>
      <c r="M254" s="130">
        <v>2023</v>
      </c>
      <c r="N254" s="263" t="s">
        <v>296</v>
      </c>
      <c r="O254" s="252"/>
      <c r="P254" s="252" t="s">
        <v>191</v>
      </c>
      <c r="Q254" s="108"/>
      <c r="R254" s="183">
        <v>1</v>
      </c>
    </row>
    <row r="255" spans="1:19" s="141" customFormat="1" ht="25.5" x14ac:dyDescent="0.2">
      <c r="A255" s="188">
        <v>13</v>
      </c>
      <c r="B255" s="187" t="s">
        <v>610</v>
      </c>
      <c r="C255" s="187" t="s">
        <v>611</v>
      </c>
      <c r="D255" s="187" t="s">
        <v>1253</v>
      </c>
      <c r="E255" s="207">
        <v>5.22</v>
      </c>
      <c r="F255" s="207">
        <v>5.22</v>
      </c>
      <c r="G255" s="172" t="s">
        <v>612</v>
      </c>
      <c r="H255" s="175" t="s">
        <v>613</v>
      </c>
      <c r="I255" s="130"/>
      <c r="J255" s="130"/>
      <c r="K255" s="130"/>
      <c r="L255" s="130"/>
      <c r="M255" s="130">
        <v>2023</v>
      </c>
      <c r="N255" s="263" t="s">
        <v>297</v>
      </c>
      <c r="O255" s="252" t="s">
        <v>10</v>
      </c>
      <c r="P255" s="252" t="s">
        <v>191</v>
      </c>
      <c r="Q255" s="183">
        <v>2</v>
      </c>
      <c r="R255" s="183">
        <v>1</v>
      </c>
    </row>
    <row r="256" spans="1:19" s="141" customFormat="1" ht="51" x14ac:dyDescent="0.2">
      <c r="A256" s="188">
        <v>14</v>
      </c>
      <c r="B256" s="187" t="s">
        <v>614</v>
      </c>
      <c r="C256" s="187" t="s">
        <v>1254</v>
      </c>
      <c r="D256" s="187" t="s">
        <v>1255</v>
      </c>
      <c r="E256" s="207">
        <v>6</v>
      </c>
      <c r="F256" s="207">
        <v>6</v>
      </c>
      <c r="G256" s="172" t="s">
        <v>615</v>
      </c>
      <c r="H256" s="175" t="s">
        <v>616</v>
      </c>
      <c r="I256" s="130"/>
      <c r="J256" s="130"/>
      <c r="K256" s="130"/>
      <c r="L256" s="130"/>
      <c r="M256" s="130">
        <v>2023</v>
      </c>
      <c r="N256" s="263" t="s">
        <v>298</v>
      </c>
      <c r="O256" s="252" t="s">
        <v>301</v>
      </c>
      <c r="P256" s="252" t="s">
        <v>193</v>
      </c>
      <c r="Q256" s="183">
        <v>11</v>
      </c>
      <c r="R256" s="183">
        <v>3</v>
      </c>
    </row>
    <row r="257" spans="1:18" s="141" customFormat="1" ht="25.5" x14ac:dyDescent="0.2">
      <c r="A257" s="188">
        <v>15</v>
      </c>
      <c r="B257" s="187" t="s">
        <v>88</v>
      </c>
      <c r="C257" s="187" t="s">
        <v>617</v>
      </c>
      <c r="D257" s="187" t="s">
        <v>1256</v>
      </c>
      <c r="E257" s="207">
        <v>0.5</v>
      </c>
      <c r="F257" s="207"/>
      <c r="G257" s="172" t="s">
        <v>371</v>
      </c>
      <c r="H257" s="175"/>
      <c r="I257" s="130"/>
      <c r="J257" s="130"/>
      <c r="K257" s="130"/>
      <c r="L257" s="130"/>
      <c r="M257" s="130">
        <v>2023</v>
      </c>
      <c r="N257" s="263" t="s">
        <v>299</v>
      </c>
      <c r="O257" s="252" t="s">
        <v>293</v>
      </c>
      <c r="P257" s="252"/>
      <c r="Q257" s="183">
        <v>10</v>
      </c>
      <c r="R257" s="108"/>
    </row>
    <row r="258" spans="1:18" s="141" customFormat="1" ht="51" x14ac:dyDescent="0.2">
      <c r="A258" s="188">
        <v>16</v>
      </c>
      <c r="B258" s="187" t="s">
        <v>618</v>
      </c>
      <c r="C258" s="187" t="s">
        <v>619</v>
      </c>
      <c r="D258" s="187" t="s">
        <v>1257</v>
      </c>
      <c r="E258" s="207">
        <v>1.2999999999999999E-2</v>
      </c>
      <c r="F258" s="207">
        <v>1.2999999999999999E-2</v>
      </c>
      <c r="G258" s="172" t="s">
        <v>620</v>
      </c>
      <c r="H258" s="175" t="s">
        <v>621</v>
      </c>
      <c r="I258" s="130"/>
      <c r="J258" s="130"/>
      <c r="K258" s="130"/>
      <c r="L258" s="130"/>
      <c r="M258" s="130">
        <v>2023</v>
      </c>
      <c r="N258" s="263" t="s">
        <v>1765</v>
      </c>
      <c r="O258" s="252" t="s">
        <v>293</v>
      </c>
      <c r="P258" s="252" t="s">
        <v>196</v>
      </c>
      <c r="Q258" s="183">
        <v>10</v>
      </c>
      <c r="R258" s="183">
        <v>6</v>
      </c>
    </row>
    <row r="259" spans="1:18" s="141" customFormat="1" ht="38.25" x14ac:dyDescent="0.2">
      <c r="A259" s="188">
        <v>17</v>
      </c>
      <c r="B259" s="187" t="s">
        <v>97</v>
      </c>
      <c r="C259" s="187" t="s">
        <v>622</v>
      </c>
      <c r="D259" s="187" t="s">
        <v>1258</v>
      </c>
      <c r="E259" s="207">
        <v>1.44</v>
      </c>
      <c r="F259" s="207">
        <v>1.44</v>
      </c>
      <c r="G259" s="172" t="s">
        <v>623</v>
      </c>
      <c r="H259" s="175" t="s">
        <v>624</v>
      </c>
      <c r="I259" s="130"/>
      <c r="J259" s="130"/>
      <c r="K259" s="130"/>
      <c r="L259" s="130"/>
      <c r="M259" s="130">
        <v>2023</v>
      </c>
      <c r="N259" s="263" t="s">
        <v>1767</v>
      </c>
      <c r="O259" s="252" t="s">
        <v>14</v>
      </c>
      <c r="P259" s="252" t="s">
        <v>195</v>
      </c>
      <c r="Q259" s="183">
        <v>6</v>
      </c>
      <c r="R259" s="183">
        <v>5</v>
      </c>
    </row>
    <row r="260" spans="1:18" s="141" customFormat="1" ht="140.25" x14ac:dyDescent="0.2">
      <c r="A260" s="188">
        <v>18</v>
      </c>
      <c r="B260" s="187" t="s">
        <v>625</v>
      </c>
      <c r="C260" s="187" t="s">
        <v>1259</v>
      </c>
      <c r="D260" s="187" t="s">
        <v>1260</v>
      </c>
      <c r="E260" s="207">
        <v>6.2809999999999997</v>
      </c>
      <c r="F260" s="207">
        <v>5.6310000000000002</v>
      </c>
      <c r="G260" s="172" t="s">
        <v>475</v>
      </c>
      <c r="H260" s="175" t="s">
        <v>626</v>
      </c>
      <c r="I260" s="130"/>
      <c r="J260" s="130"/>
      <c r="K260" s="130"/>
      <c r="L260" s="130"/>
      <c r="M260" s="130">
        <v>2023</v>
      </c>
      <c r="N260" s="263" t="s">
        <v>1771</v>
      </c>
      <c r="O260" s="251" t="s">
        <v>9</v>
      </c>
      <c r="P260" s="251" t="s">
        <v>196</v>
      </c>
      <c r="Q260" s="183">
        <v>1</v>
      </c>
      <c r="R260" s="183">
        <v>6</v>
      </c>
    </row>
    <row r="261" spans="1:18" s="141" customFormat="1" ht="63.75" x14ac:dyDescent="0.2">
      <c r="A261" s="188">
        <v>19</v>
      </c>
      <c r="B261" s="187" t="s">
        <v>1261</v>
      </c>
      <c r="C261" s="187" t="s">
        <v>1262</v>
      </c>
      <c r="D261" s="187" t="s">
        <v>1263</v>
      </c>
      <c r="E261" s="207">
        <v>23.12</v>
      </c>
      <c r="F261" s="207">
        <v>23.12</v>
      </c>
      <c r="G261" s="172" t="s">
        <v>627</v>
      </c>
      <c r="H261" s="175" t="s">
        <v>628</v>
      </c>
      <c r="I261" s="130"/>
      <c r="J261" s="130"/>
      <c r="K261" s="130"/>
      <c r="L261" s="130"/>
      <c r="M261" s="130">
        <v>2023</v>
      </c>
      <c r="N261" s="263" t="s">
        <v>1987</v>
      </c>
      <c r="O261" s="251" t="s">
        <v>191</v>
      </c>
      <c r="P261" s="251" t="s">
        <v>194</v>
      </c>
      <c r="Q261" s="108"/>
      <c r="R261" s="183">
        <v>4</v>
      </c>
    </row>
    <row r="262" spans="1:18" s="141" customFormat="1" ht="51" x14ac:dyDescent="0.2">
      <c r="A262" s="188">
        <v>20</v>
      </c>
      <c r="B262" s="187" t="s">
        <v>1264</v>
      </c>
      <c r="C262" s="187" t="s">
        <v>1265</v>
      </c>
      <c r="D262" s="187" t="s">
        <v>1266</v>
      </c>
      <c r="E262" s="207">
        <v>46.71</v>
      </c>
      <c r="F262" s="207">
        <v>46.71</v>
      </c>
      <c r="G262" s="172" t="s">
        <v>629</v>
      </c>
      <c r="H262" s="175" t="s">
        <v>630</v>
      </c>
      <c r="I262" s="130"/>
      <c r="J262" s="130"/>
      <c r="K262" s="130"/>
      <c r="L262" s="130"/>
      <c r="M262" s="130">
        <v>2023</v>
      </c>
      <c r="N262" s="263" t="s">
        <v>1989</v>
      </c>
      <c r="O262" s="251" t="s">
        <v>301</v>
      </c>
      <c r="P262" s="251" t="s">
        <v>197</v>
      </c>
      <c r="Q262" s="183">
        <v>11</v>
      </c>
      <c r="R262" s="183">
        <v>7</v>
      </c>
    </row>
    <row r="263" spans="1:18" s="141" customFormat="1" ht="38.25" x14ac:dyDescent="0.2">
      <c r="A263" s="188">
        <v>21</v>
      </c>
      <c r="B263" s="187" t="s">
        <v>140</v>
      </c>
      <c r="C263" s="187" t="s">
        <v>1267</v>
      </c>
      <c r="D263" s="187" t="s">
        <v>1268</v>
      </c>
      <c r="E263" s="207"/>
      <c r="F263" s="207">
        <v>0.5</v>
      </c>
      <c r="G263" s="172"/>
      <c r="H263" s="175" t="s">
        <v>631</v>
      </c>
      <c r="I263" s="130"/>
      <c r="J263" s="130"/>
      <c r="K263" s="130"/>
      <c r="L263" s="130"/>
      <c r="M263" s="130">
        <v>2023</v>
      </c>
      <c r="N263" s="263" t="s">
        <v>1990</v>
      </c>
      <c r="O263" s="251"/>
      <c r="P263" s="251" t="s">
        <v>198</v>
      </c>
      <c r="Q263" s="108"/>
      <c r="R263" s="183">
        <v>8</v>
      </c>
    </row>
    <row r="264" spans="1:18" s="141" customFormat="1" ht="38.25" x14ac:dyDescent="0.2">
      <c r="A264" s="188">
        <v>22</v>
      </c>
      <c r="B264" s="187" t="s">
        <v>632</v>
      </c>
      <c r="C264" s="187" t="s">
        <v>1269</v>
      </c>
      <c r="D264" s="187" t="s">
        <v>1270</v>
      </c>
      <c r="E264" s="207">
        <v>0.35</v>
      </c>
      <c r="F264" s="207">
        <v>0.35</v>
      </c>
      <c r="G264" s="172" t="s">
        <v>633</v>
      </c>
      <c r="H264" s="175" t="s">
        <v>634</v>
      </c>
      <c r="I264" s="130"/>
      <c r="J264" s="130"/>
      <c r="K264" s="130"/>
      <c r="L264" s="130"/>
      <c r="M264" s="130">
        <v>2023</v>
      </c>
      <c r="N264" s="263" t="s">
        <v>1991</v>
      </c>
      <c r="O264" s="251" t="s">
        <v>10</v>
      </c>
      <c r="P264" s="251" t="s">
        <v>191</v>
      </c>
      <c r="Q264" s="183">
        <v>2</v>
      </c>
      <c r="R264" s="183">
        <v>1</v>
      </c>
    </row>
    <row r="265" spans="1:18" s="141" customFormat="1" ht="38.25" x14ac:dyDescent="0.2">
      <c r="A265" s="188">
        <v>23</v>
      </c>
      <c r="B265" s="187" t="s">
        <v>635</v>
      </c>
      <c r="C265" s="187" t="s">
        <v>636</v>
      </c>
      <c r="D265" s="187" t="s">
        <v>1271</v>
      </c>
      <c r="E265" s="207">
        <v>1.7</v>
      </c>
      <c r="F265" s="207">
        <v>1.7</v>
      </c>
      <c r="G265" s="172" t="s">
        <v>637</v>
      </c>
      <c r="H265" s="175" t="s">
        <v>638</v>
      </c>
      <c r="I265" s="130"/>
      <c r="J265" s="130"/>
      <c r="K265" s="130"/>
      <c r="L265" s="130"/>
      <c r="M265" s="130">
        <v>2023</v>
      </c>
      <c r="N265" s="263" t="s">
        <v>1992</v>
      </c>
      <c r="O265" s="251" t="s">
        <v>301</v>
      </c>
      <c r="P265" s="251" t="s">
        <v>193</v>
      </c>
      <c r="Q265" s="183">
        <v>11</v>
      </c>
      <c r="R265" s="183">
        <v>3</v>
      </c>
    </row>
    <row r="266" spans="1:18" s="141" customFormat="1" ht="38.25" x14ac:dyDescent="0.2">
      <c r="A266" s="188">
        <v>24</v>
      </c>
      <c r="B266" s="187" t="s">
        <v>1272</v>
      </c>
      <c r="C266" s="187" t="s">
        <v>1273</v>
      </c>
      <c r="D266" s="187" t="s">
        <v>1274</v>
      </c>
      <c r="E266" s="207">
        <v>2.5</v>
      </c>
      <c r="F266" s="207">
        <v>2.5</v>
      </c>
      <c r="G266" s="172" t="s">
        <v>781</v>
      </c>
      <c r="H266" s="175" t="s">
        <v>782</v>
      </c>
      <c r="I266" s="130"/>
      <c r="J266" s="130"/>
      <c r="K266" s="130"/>
      <c r="L266" s="130"/>
      <c r="M266" s="130">
        <v>2023</v>
      </c>
      <c r="N266" s="263" t="s">
        <v>1993</v>
      </c>
      <c r="O266" s="251" t="s">
        <v>9</v>
      </c>
      <c r="P266" s="251" t="s">
        <v>194</v>
      </c>
      <c r="Q266" s="183">
        <v>1</v>
      </c>
      <c r="R266" s="183">
        <v>4</v>
      </c>
    </row>
    <row r="267" spans="1:18" s="141" customFormat="1" ht="127.5" x14ac:dyDescent="0.2">
      <c r="A267" s="188">
        <v>25</v>
      </c>
      <c r="B267" s="187" t="s">
        <v>641</v>
      </c>
      <c r="C267" s="187" t="s">
        <v>1275</v>
      </c>
      <c r="D267" s="187" t="s">
        <v>1276</v>
      </c>
      <c r="E267" s="207"/>
      <c r="F267" s="207">
        <v>1</v>
      </c>
      <c r="G267" s="172"/>
      <c r="H267" s="175" t="s">
        <v>642</v>
      </c>
      <c r="I267" s="130"/>
      <c r="J267" s="130"/>
      <c r="K267" s="130"/>
      <c r="L267" s="130"/>
      <c r="M267" s="130">
        <v>2023</v>
      </c>
      <c r="N267" s="263" t="s">
        <v>1994</v>
      </c>
      <c r="O267" s="251"/>
      <c r="P267" s="251" t="s">
        <v>193</v>
      </c>
      <c r="Q267" s="108"/>
      <c r="R267" s="183">
        <v>3</v>
      </c>
    </row>
    <row r="268" spans="1:18" s="141" customFormat="1" ht="38.25" x14ac:dyDescent="0.2">
      <c r="A268" s="188">
        <v>26</v>
      </c>
      <c r="B268" s="187" t="s">
        <v>174</v>
      </c>
      <c r="C268" s="187" t="s">
        <v>175</v>
      </c>
      <c r="D268" s="187" t="s">
        <v>1277</v>
      </c>
      <c r="E268" s="207">
        <v>11.96</v>
      </c>
      <c r="F268" s="207">
        <v>11.96</v>
      </c>
      <c r="G268" s="172" t="s">
        <v>643</v>
      </c>
      <c r="H268" s="175" t="s">
        <v>644</v>
      </c>
      <c r="I268" s="130"/>
      <c r="J268" s="130"/>
      <c r="K268" s="130"/>
      <c r="L268" s="130"/>
      <c r="M268" s="130">
        <v>2023</v>
      </c>
      <c r="N268" s="263" t="s">
        <v>1996</v>
      </c>
      <c r="O268" s="251" t="s">
        <v>301</v>
      </c>
      <c r="P268" s="251" t="s">
        <v>197</v>
      </c>
      <c r="Q268" s="183">
        <v>11</v>
      </c>
      <c r="R268" s="183">
        <v>7</v>
      </c>
    </row>
    <row r="269" spans="1:18" s="141" customFormat="1" ht="38.25" x14ac:dyDescent="0.2">
      <c r="A269" s="188">
        <v>27</v>
      </c>
      <c r="B269" s="187" t="s">
        <v>97</v>
      </c>
      <c r="C269" s="187" t="s">
        <v>645</v>
      </c>
      <c r="D269" s="187" t="s">
        <v>1278</v>
      </c>
      <c r="E269" s="207">
        <v>1.88</v>
      </c>
      <c r="F269" s="207">
        <v>1.88</v>
      </c>
      <c r="G269" s="172" t="s">
        <v>646</v>
      </c>
      <c r="H269" s="175" t="s">
        <v>647</v>
      </c>
      <c r="I269" s="130"/>
      <c r="J269" s="130"/>
      <c r="K269" s="130"/>
      <c r="L269" s="130"/>
      <c r="M269" s="130">
        <v>2023</v>
      </c>
      <c r="N269" s="263" t="s">
        <v>1997</v>
      </c>
      <c r="O269" s="251" t="s">
        <v>11</v>
      </c>
      <c r="P269" s="251" t="s">
        <v>192</v>
      </c>
      <c r="Q269" s="183">
        <v>3</v>
      </c>
      <c r="R269" s="183">
        <v>2</v>
      </c>
    </row>
    <row r="270" spans="1:18" s="141" customFormat="1" ht="51" x14ac:dyDescent="0.2">
      <c r="A270" s="188">
        <v>28</v>
      </c>
      <c r="B270" s="187" t="s">
        <v>140</v>
      </c>
      <c r="C270" s="187" t="s">
        <v>648</v>
      </c>
      <c r="D270" s="187" t="s">
        <v>1279</v>
      </c>
      <c r="E270" s="207">
        <v>0.3</v>
      </c>
      <c r="F270" s="207">
        <v>0.3</v>
      </c>
      <c r="G270" s="172" t="s">
        <v>649</v>
      </c>
      <c r="H270" s="175" t="s">
        <v>650</v>
      </c>
      <c r="I270" s="130"/>
      <c r="J270" s="130"/>
      <c r="K270" s="130"/>
      <c r="L270" s="130"/>
      <c r="M270" s="130">
        <v>2023</v>
      </c>
      <c r="N270" s="263" t="s">
        <v>1998</v>
      </c>
      <c r="O270" s="251" t="s">
        <v>301</v>
      </c>
      <c r="P270" s="251" t="s">
        <v>197</v>
      </c>
      <c r="Q270" s="183">
        <v>11</v>
      </c>
      <c r="R270" s="183">
        <v>7</v>
      </c>
    </row>
    <row r="271" spans="1:18" s="141" customFormat="1" ht="38.25" x14ac:dyDescent="0.2">
      <c r="A271" s="188">
        <v>29</v>
      </c>
      <c r="B271" s="187" t="s">
        <v>651</v>
      </c>
      <c r="C271" s="187" t="s">
        <v>652</v>
      </c>
      <c r="D271" s="187" t="s">
        <v>1280</v>
      </c>
      <c r="E271" s="207">
        <v>0.04</v>
      </c>
      <c r="F271" s="207"/>
      <c r="G271" s="172" t="s">
        <v>653</v>
      </c>
      <c r="H271" s="175"/>
      <c r="I271" s="130"/>
      <c r="J271" s="130"/>
      <c r="K271" s="130"/>
      <c r="L271" s="130"/>
      <c r="M271" s="130">
        <v>2023</v>
      </c>
      <c r="N271" s="263" t="s">
        <v>2003</v>
      </c>
      <c r="O271" s="251" t="s">
        <v>15</v>
      </c>
      <c r="P271" s="251"/>
      <c r="Q271" s="183">
        <v>7</v>
      </c>
      <c r="R271" s="108"/>
    </row>
    <row r="272" spans="1:18" s="141" customFormat="1" ht="38.25" x14ac:dyDescent="0.2">
      <c r="A272" s="188">
        <v>30</v>
      </c>
      <c r="B272" s="187" t="s">
        <v>1281</v>
      </c>
      <c r="C272" s="187" t="s">
        <v>654</v>
      </c>
      <c r="D272" s="187" t="s">
        <v>1282</v>
      </c>
      <c r="E272" s="207">
        <v>0.56999999999999995</v>
      </c>
      <c r="F272" s="207">
        <v>0.42</v>
      </c>
      <c r="G272" s="172" t="s">
        <v>655</v>
      </c>
      <c r="H272" s="175" t="s">
        <v>656</v>
      </c>
      <c r="I272" s="130"/>
      <c r="J272" s="130"/>
      <c r="K272" s="130"/>
      <c r="L272" s="130"/>
      <c r="M272" s="130">
        <v>2023</v>
      </c>
      <c r="N272" s="263" t="s">
        <v>2006</v>
      </c>
      <c r="O272" s="251" t="s">
        <v>293</v>
      </c>
      <c r="P272" s="251" t="s">
        <v>196</v>
      </c>
      <c r="Q272" s="183">
        <v>10</v>
      </c>
      <c r="R272" s="183">
        <v>6</v>
      </c>
    </row>
    <row r="273" spans="1:18" s="141" customFormat="1" ht="25.5" x14ac:dyDescent="0.2">
      <c r="A273" s="188">
        <v>31</v>
      </c>
      <c r="B273" s="187" t="s">
        <v>657</v>
      </c>
      <c r="C273" s="187" t="s">
        <v>1283</v>
      </c>
      <c r="D273" s="187" t="s">
        <v>1284</v>
      </c>
      <c r="E273" s="207">
        <v>1.7</v>
      </c>
      <c r="F273" s="207">
        <v>1.7</v>
      </c>
      <c r="G273" s="172" t="s">
        <v>475</v>
      </c>
      <c r="H273" s="175" t="s">
        <v>658</v>
      </c>
      <c r="I273" s="130"/>
      <c r="J273" s="130"/>
      <c r="K273" s="130"/>
      <c r="L273" s="130"/>
      <c r="M273" s="130">
        <v>2023</v>
      </c>
      <c r="N273" s="263" t="s">
        <v>2008</v>
      </c>
      <c r="O273" s="251" t="s">
        <v>301</v>
      </c>
      <c r="P273" s="251" t="s">
        <v>197</v>
      </c>
      <c r="Q273" s="183">
        <v>11</v>
      </c>
      <c r="R273" s="183">
        <v>7</v>
      </c>
    </row>
    <row r="274" spans="1:18" s="141" customFormat="1" ht="51" x14ac:dyDescent="0.2">
      <c r="A274" s="188">
        <v>32</v>
      </c>
      <c r="B274" s="187" t="s">
        <v>1285</v>
      </c>
      <c r="C274" s="187" t="s">
        <v>1286</v>
      </c>
      <c r="D274" s="187" t="s">
        <v>1287</v>
      </c>
      <c r="E274" s="207">
        <v>1</v>
      </c>
      <c r="F274" s="207">
        <v>1</v>
      </c>
      <c r="G274" s="131" t="s">
        <v>477</v>
      </c>
      <c r="H274" s="131" t="s">
        <v>478</v>
      </c>
      <c r="I274" s="177"/>
      <c r="J274" s="177"/>
      <c r="K274" s="177"/>
      <c r="L274" s="177"/>
      <c r="M274" s="130">
        <v>2023</v>
      </c>
      <c r="N274" s="263" t="s">
        <v>2012</v>
      </c>
      <c r="O274" s="251" t="s">
        <v>12</v>
      </c>
      <c r="P274" s="251" t="s">
        <v>195</v>
      </c>
      <c r="Q274" s="183">
        <v>4</v>
      </c>
      <c r="R274" s="183">
        <v>5</v>
      </c>
    </row>
    <row r="275" spans="1:18" s="141" customFormat="1" ht="38.25" x14ac:dyDescent="0.2">
      <c r="A275" s="188">
        <v>33</v>
      </c>
      <c r="B275" s="187" t="s">
        <v>140</v>
      </c>
      <c r="C275" s="187" t="s">
        <v>659</v>
      </c>
      <c r="D275" s="187" t="s">
        <v>1288</v>
      </c>
      <c r="E275" s="207">
        <v>0.68</v>
      </c>
      <c r="F275" s="207">
        <v>0.68</v>
      </c>
      <c r="G275" s="172" t="s">
        <v>331</v>
      </c>
      <c r="H275" s="175" t="s">
        <v>660</v>
      </c>
      <c r="I275" s="130"/>
      <c r="J275" s="130"/>
      <c r="K275" s="130"/>
      <c r="L275" s="130"/>
      <c r="M275" s="130">
        <v>2023</v>
      </c>
      <c r="N275" s="263" t="s">
        <v>2014</v>
      </c>
      <c r="O275" s="251" t="s">
        <v>301</v>
      </c>
      <c r="P275" s="251" t="s">
        <v>197</v>
      </c>
      <c r="Q275" s="183">
        <v>11</v>
      </c>
      <c r="R275" s="183">
        <v>7</v>
      </c>
    </row>
    <row r="276" spans="1:18" s="141" customFormat="1" ht="63.75" x14ac:dyDescent="0.2">
      <c r="A276" s="188">
        <v>34</v>
      </c>
      <c r="B276" s="187" t="s">
        <v>140</v>
      </c>
      <c r="C276" s="187" t="s">
        <v>1289</v>
      </c>
      <c r="D276" s="187" t="s">
        <v>1290</v>
      </c>
      <c r="E276" s="207"/>
      <c r="F276" s="207">
        <v>0.52</v>
      </c>
      <c r="G276" s="172"/>
      <c r="H276" s="175" t="s">
        <v>661</v>
      </c>
      <c r="I276" s="130"/>
      <c r="J276" s="130"/>
      <c r="K276" s="130"/>
      <c r="L276" s="130"/>
      <c r="M276" s="130">
        <v>2023</v>
      </c>
      <c r="N276" s="263" t="s">
        <v>2017</v>
      </c>
      <c r="O276" s="251"/>
      <c r="P276" s="251" t="s">
        <v>196</v>
      </c>
      <c r="Q276" s="108"/>
      <c r="R276" s="183">
        <v>6</v>
      </c>
    </row>
    <row r="277" spans="1:18" s="141" customFormat="1" ht="76.5" x14ac:dyDescent="0.2">
      <c r="A277" s="188">
        <v>35</v>
      </c>
      <c r="B277" s="187" t="s">
        <v>139</v>
      </c>
      <c r="C277" s="187" t="s">
        <v>1291</v>
      </c>
      <c r="D277" s="187" t="s">
        <v>1292</v>
      </c>
      <c r="E277" s="207">
        <v>6.17</v>
      </c>
      <c r="F277" s="207">
        <v>6.17</v>
      </c>
      <c r="G277" s="172" t="s">
        <v>664</v>
      </c>
      <c r="H277" s="175" t="s">
        <v>665</v>
      </c>
      <c r="I277" s="130"/>
      <c r="J277" s="130"/>
      <c r="K277" s="130"/>
      <c r="L277" s="130">
        <v>150</v>
      </c>
      <c r="M277" s="130">
        <v>2023</v>
      </c>
      <c r="N277" s="263" t="s">
        <v>2019</v>
      </c>
      <c r="O277" s="251" t="s">
        <v>9</v>
      </c>
      <c r="P277" s="251" t="s">
        <v>191</v>
      </c>
      <c r="Q277" s="183">
        <v>1</v>
      </c>
      <c r="R277" s="183">
        <v>1</v>
      </c>
    </row>
    <row r="278" spans="1:18" s="141" customFormat="1" ht="38.25" x14ac:dyDescent="0.2">
      <c r="A278" s="188">
        <v>36</v>
      </c>
      <c r="B278" s="187" t="s">
        <v>147</v>
      </c>
      <c r="C278" s="187" t="s">
        <v>148</v>
      </c>
      <c r="D278" s="187" t="s">
        <v>1293</v>
      </c>
      <c r="E278" s="207">
        <v>1</v>
      </c>
      <c r="F278" s="207">
        <v>1</v>
      </c>
      <c r="G278" s="131" t="s">
        <v>666</v>
      </c>
      <c r="H278" s="131" t="s">
        <v>658</v>
      </c>
      <c r="I278" s="177"/>
      <c r="J278" s="177"/>
      <c r="K278" s="177"/>
      <c r="L278" s="177">
        <v>20</v>
      </c>
      <c r="M278" s="130">
        <v>2023</v>
      </c>
      <c r="N278" s="263" t="s">
        <v>2024</v>
      </c>
      <c r="O278" s="251" t="s">
        <v>14</v>
      </c>
      <c r="P278" s="251" t="s">
        <v>193</v>
      </c>
      <c r="Q278" s="183">
        <v>6</v>
      </c>
      <c r="R278" s="183">
        <v>3</v>
      </c>
    </row>
    <row r="279" spans="1:18" s="141" customFormat="1" ht="38.25" x14ac:dyDescent="0.2">
      <c r="A279" s="188">
        <v>37</v>
      </c>
      <c r="B279" s="187" t="s">
        <v>105</v>
      </c>
      <c r="C279" s="187" t="s">
        <v>152</v>
      </c>
      <c r="D279" s="187" t="s">
        <v>1294</v>
      </c>
      <c r="E279" s="207">
        <v>0.38</v>
      </c>
      <c r="F279" s="207">
        <v>0.23</v>
      </c>
      <c r="G279" s="131" t="s">
        <v>667</v>
      </c>
      <c r="H279" s="131" t="s">
        <v>779</v>
      </c>
      <c r="I279" s="177"/>
      <c r="J279" s="177"/>
      <c r="K279" s="177"/>
      <c r="L279" s="177"/>
      <c r="M279" s="130">
        <v>2023</v>
      </c>
      <c r="N279" s="263" t="s">
        <v>2027</v>
      </c>
      <c r="O279" s="251" t="s">
        <v>14</v>
      </c>
      <c r="P279" s="251" t="s">
        <v>193</v>
      </c>
      <c r="Q279" s="183">
        <v>6</v>
      </c>
      <c r="R279" s="183">
        <v>3</v>
      </c>
    </row>
    <row r="280" spans="1:18" s="141" customFormat="1" ht="51" x14ac:dyDescent="0.2">
      <c r="A280" s="188">
        <v>38</v>
      </c>
      <c r="B280" s="187" t="s">
        <v>84</v>
      </c>
      <c r="C280" s="187" t="s">
        <v>153</v>
      </c>
      <c r="D280" s="187" t="s">
        <v>1295</v>
      </c>
      <c r="E280" s="207">
        <v>23</v>
      </c>
      <c r="F280" s="207">
        <v>23</v>
      </c>
      <c r="G280" s="131" t="s">
        <v>668</v>
      </c>
      <c r="H280" s="131" t="s">
        <v>669</v>
      </c>
      <c r="I280" s="177"/>
      <c r="J280" s="177"/>
      <c r="K280" s="177"/>
      <c r="L280" s="177">
        <v>300</v>
      </c>
      <c r="M280" s="130">
        <v>2023</v>
      </c>
      <c r="N280" s="263" t="s">
        <v>2028</v>
      </c>
      <c r="O280" s="251" t="s">
        <v>9</v>
      </c>
      <c r="P280" s="251" t="s">
        <v>191</v>
      </c>
      <c r="Q280" s="183">
        <v>1</v>
      </c>
      <c r="R280" s="183">
        <v>1</v>
      </c>
    </row>
    <row r="281" spans="1:18" s="141" customFormat="1" ht="38.25" x14ac:dyDescent="0.2">
      <c r="A281" s="188">
        <v>39</v>
      </c>
      <c r="B281" s="187" t="s">
        <v>88</v>
      </c>
      <c r="C281" s="187" t="s">
        <v>108</v>
      </c>
      <c r="D281" s="187" t="s">
        <v>1296</v>
      </c>
      <c r="E281" s="207"/>
      <c r="F281" s="207">
        <v>1</v>
      </c>
      <c r="G281" s="131"/>
      <c r="H281" s="131" t="s">
        <v>670</v>
      </c>
      <c r="I281" s="177"/>
      <c r="J281" s="177"/>
      <c r="K281" s="177"/>
      <c r="L281" s="177">
        <v>20</v>
      </c>
      <c r="M281" s="130">
        <v>2023</v>
      </c>
      <c r="N281" s="263" t="s">
        <v>2029</v>
      </c>
      <c r="O281" s="251"/>
      <c r="P281" s="251" t="s">
        <v>197</v>
      </c>
      <c r="Q281" s="108"/>
      <c r="R281" s="183">
        <v>7</v>
      </c>
    </row>
    <row r="282" spans="1:18" s="141" customFormat="1" ht="38.25" x14ac:dyDescent="0.2">
      <c r="A282" s="188">
        <v>40</v>
      </c>
      <c r="B282" s="187" t="s">
        <v>154</v>
      </c>
      <c r="C282" s="187" t="s">
        <v>1297</v>
      </c>
      <c r="D282" s="187" t="s">
        <v>671</v>
      </c>
      <c r="E282" s="207">
        <v>0.16</v>
      </c>
      <c r="F282" s="207">
        <v>0.16</v>
      </c>
      <c r="G282" s="131" t="s">
        <v>672</v>
      </c>
      <c r="H282" s="131" t="s">
        <v>673</v>
      </c>
      <c r="I282" s="177"/>
      <c r="J282" s="177"/>
      <c r="K282" s="177"/>
      <c r="L282" s="177"/>
      <c r="M282" s="130">
        <v>2023</v>
      </c>
      <c r="N282" s="263" t="s">
        <v>2030</v>
      </c>
      <c r="O282" s="251" t="s">
        <v>10</v>
      </c>
      <c r="P282" s="251" t="s">
        <v>197</v>
      </c>
      <c r="Q282" s="183">
        <v>2</v>
      </c>
      <c r="R282" s="183">
        <v>7</v>
      </c>
    </row>
    <row r="283" spans="1:18" s="141" customFormat="1" ht="38.25" x14ac:dyDescent="0.2">
      <c r="A283" s="188">
        <v>41</v>
      </c>
      <c r="B283" s="187" t="s">
        <v>86</v>
      </c>
      <c r="C283" s="187" t="s">
        <v>156</v>
      </c>
      <c r="D283" s="187" t="s">
        <v>1298</v>
      </c>
      <c r="E283" s="207">
        <v>3</v>
      </c>
      <c r="F283" s="207">
        <v>3</v>
      </c>
      <c r="G283" s="131" t="s">
        <v>674</v>
      </c>
      <c r="H283" s="131" t="s">
        <v>675</v>
      </c>
      <c r="I283" s="177"/>
      <c r="J283" s="177"/>
      <c r="K283" s="177"/>
      <c r="L283" s="177">
        <v>10</v>
      </c>
      <c r="M283" s="130">
        <v>2023</v>
      </c>
      <c r="N283" s="263" t="s">
        <v>2031</v>
      </c>
      <c r="O283" s="251" t="s">
        <v>15</v>
      </c>
      <c r="P283" s="251" t="s">
        <v>198</v>
      </c>
      <c r="Q283" s="183">
        <v>7</v>
      </c>
      <c r="R283" s="183">
        <v>8</v>
      </c>
    </row>
    <row r="284" spans="1:18" s="141" customFormat="1" ht="51" x14ac:dyDescent="0.2">
      <c r="A284" s="188">
        <v>42</v>
      </c>
      <c r="B284" s="187" t="s">
        <v>1299</v>
      </c>
      <c r="C284" s="187" t="s">
        <v>1300</v>
      </c>
      <c r="D284" s="187" t="s">
        <v>1301</v>
      </c>
      <c r="E284" s="207">
        <v>33.700000000000003</v>
      </c>
      <c r="F284" s="207">
        <v>33.700000000000003</v>
      </c>
      <c r="G284" s="131" t="s">
        <v>676</v>
      </c>
      <c r="H284" s="131" t="s">
        <v>677</v>
      </c>
      <c r="I284" s="177"/>
      <c r="J284" s="177"/>
      <c r="K284" s="177"/>
      <c r="L284" s="177"/>
      <c r="M284" s="130">
        <v>2023</v>
      </c>
      <c r="N284" s="263" t="s">
        <v>2033</v>
      </c>
      <c r="O284" s="251" t="s">
        <v>1749</v>
      </c>
      <c r="P284" s="251" t="s">
        <v>197</v>
      </c>
      <c r="Q284" s="183">
        <v>12</v>
      </c>
      <c r="R284" s="183">
        <v>7</v>
      </c>
    </row>
    <row r="285" spans="1:18" s="141" customFormat="1" ht="25.5" x14ac:dyDescent="0.2">
      <c r="A285" s="188">
        <v>43</v>
      </c>
      <c r="B285" s="187" t="s">
        <v>161</v>
      </c>
      <c r="C285" s="187" t="s">
        <v>162</v>
      </c>
      <c r="D285" s="187" t="s">
        <v>1302</v>
      </c>
      <c r="E285" s="207">
        <v>0.02</v>
      </c>
      <c r="F285" s="207"/>
      <c r="G285" s="131" t="s">
        <v>678</v>
      </c>
      <c r="H285" s="131"/>
      <c r="I285" s="177"/>
      <c r="J285" s="177"/>
      <c r="K285" s="177"/>
      <c r="L285" s="177"/>
      <c r="M285" s="130">
        <v>2023</v>
      </c>
      <c r="N285" s="263" t="s">
        <v>2037</v>
      </c>
      <c r="O285" s="251" t="s">
        <v>17</v>
      </c>
      <c r="P285" s="251"/>
      <c r="Q285" s="183">
        <v>9</v>
      </c>
      <c r="R285" s="183"/>
    </row>
    <row r="286" spans="1:18" s="141" customFormat="1" ht="38.25" x14ac:dyDescent="0.2">
      <c r="A286" s="188">
        <v>44</v>
      </c>
      <c r="B286" s="187" t="s">
        <v>164</v>
      </c>
      <c r="C286" s="187" t="s">
        <v>165</v>
      </c>
      <c r="D286" s="187" t="s">
        <v>1303</v>
      </c>
      <c r="E286" s="207">
        <v>0.56000000000000005</v>
      </c>
      <c r="F286" s="207">
        <v>0.56000000000000005</v>
      </c>
      <c r="G286" s="131" t="s">
        <v>679</v>
      </c>
      <c r="H286" s="131" t="s">
        <v>680</v>
      </c>
      <c r="I286" s="177"/>
      <c r="J286" s="177"/>
      <c r="K286" s="177"/>
      <c r="L286" s="177"/>
      <c r="M286" s="130">
        <v>2023</v>
      </c>
      <c r="N286" s="263" t="s">
        <v>2038</v>
      </c>
      <c r="O286" s="251" t="s">
        <v>9</v>
      </c>
      <c r="P286" s="251" t="s">
        <v>191</v>
      </c>
      <c r="Q286" s="183">
        <v>1</v>
      </c>
      <c r="R286" s="183">
        <v>1</v>
      </c>
    </row>
    <row r="287" spans="1:18" s="141" customFormat="1" ht="38.25" x14ac:dyDescent="0.2">
      <c r="A287" s="188">
        <v>45</v>
      </c>
      <c r="B287" s="187" t="s">
        <v>168</v>
      </c>
      <c r="C287" s="187" t="s">
        <v>1304</v>
      </c>
      <c r="D287" s="187" t="s">
        <v>1305</v>
      </c>
      <c r="E287" s="207">
        <v>9.98</v>
      </c>
      <c r="F287" s="207">
        <v>9.98</v>
      </c>
      <c r="G287" s="131" t="s">
        <v>226</v>
      </c>
      <c r="H287" s="131" t="s">
        <v>226</v>
      </c>
      <c r="I287" s="177"/>
      <c r="J287" s="177"/>
      <c r="K287" s="177"/>
      <c r="L287" s="177"/>
      <c r="M287" s="130">
        <v>2023</v>
      </c>
      <c r="N287" s="263" t="s">
        <v>2040</v>
      </c>
      <c r="O287" s="251" t="s">
        <v>10</v>
      </c>
      <c r="P287" s="251" t="s">
        <v>197</v>
      </c>
      <c r="Q287" s="183">
        <v>2</v>
      </c>
      <c r="R287" s="183">
        <v>7</v>
      </c>
    </row>
    <row r="288" spans="1:18" s="141" customFormat="1" ht="38.25" x14ac:dyDescent="0.2">
      <c r="A288" s="188">
        <v>46</v>
      </c>
      <c r="B288" s="187" t="s">
        <v>169</v>
      </c>
      <c r="C288" s="187" t="s">
        <v>170</v>
      </c>
      <c r="D288" s="187" t="s">
        <v>1306</v>
      </c>
      <c r="E288" s="207">
        <v>1.7</v>
      </c>
      <c r="F288" s="207">
        <v>1.7</v>
      </c>
      <c r="G288" s="131" t="s">
        <v>681</v>
      </c>
      <c r="H288" s="131" t="s">
        <v>682</v>
      </c>
      <c r="I288" s="177"/>
      <c r="J288" s="177"/>
      <c r="K288" s="177"/>
      <c r="L288" s="177"/>
      <c r="M288" s="130">
        <v>2023</v>
      </c>
      <c r="N288" s="263" t="s">
        <v>2041</v>
      </c>
      <c r="O288" s="251" t="s">
        <v>13</v>
      </c>
      <c r="P288" s="251" t="s">
        <v>196</v>
      </c>
      <c r="Q288" s="183">
        <v>5</v>
      </c>
      <c r="R288" s="183">
        <v>6</v>
      </c>
    </row>
    <row r="289" spans="1:18" s="141" customFormat="1" ht="38.25" x14ac:dyDescent="0.2">
      <c r="A289" s="188">
        <v>47</v>
      </c>
      <c r="B289" s="187" t="s">
        <v>138</v>
      </c>
      <c r="C289" s="187" t="s">
        <v>833</v>
      </c>
      <c r="D289" s="187" t="s">
        <v>1307</v>
      </c>
      <c r="E289" s="207">
        <v>8.9600000000000009</v>
      </c>
      <c r="F289" s="207">
        <v>8.9600000000000009</v>
      </c>
      <c r="G289" s="131" t="s">
        <v>683</v>
      </c>
      <c r="H289" s="131" t="s">
        <v>684</v>
      </c>
      <c r="I289" s="177">
        <v>100</v>
      </c>
      <c r="J289" s="177">
        <v>231</v>
      </c>
      <c r="K289" s="177">
        <v>150</v>
      </c>
      <c r="L289" s="177">
        <v>146</v>
      </c>
      <c r="M289" s="130">
        <v>2023</v>
      </c>
      <c r="N289" s="263" t="s">
        <v>2042</v>
      </c>
      <c r="O289" s="251" t="s">
        <v>9</v>
      </c>
      <c r="P289" s="251" t="s">
        <v>191</v>
      </c>
      <c r="Q289" s="183">
        <v>1</v>
      </c>
      <c r="R289" s="183">
        <v>1</v>
      </c>
    </row>
    <row r="290" spans="1:18" s="141" customFormat="1" ht="27.75" x14ac:dyDescent="0.2">
      <c r="A290" s="188">
        <v>48</v>
      </c>
      <c r="B290" s="187" t="s">
        <v>171</v>
      </c>
      <c r="C290" s="187" t="s">
        <v>172</v>
      </c>
      <c r="D290" s="187" t="s">
        <v>1308</v>
      </c>
      <c r="E290" s="207">
        <v>0.83</v>
      </c>
      <c r="F290" s="207">
        <v>0.83</v>
      </c>
      <c r="G290" s="131" t="s">
        <v>685</v>
      </c>
      <c r="H290" s="131" t="s">
        <v>396</v>
      </c>
      <c r="I290" s="177"/>
      <c r="J290" s="177"/>
      <c r="K290" s="177"/>
      <c r="L290" s="177"/>
      <c r="M290" s="130">
        <v>2023</v>
      </c>
      <c r="N290" s="263" t="s">
        <v>2043</v>
      </c>
      <c r="O290" s="251" t="s">
        <v>10</v>
      </c>
      <c r="P290" s="251" t="s">
        <v>197</v>
      </c>
      <c r="Q290" s="183">
        <v>2</v>
      </c>
      <c r="R290" s="183">
        <v>7</v>
      </c>
    </row>
    <row r="291" spans="1:18" s="141" customFormat="1" ht="40.5" x14ac:dyDescent="0.2">
      <c r="A291" s="188">
        <v>49</v>
      </c>
      <c r="B291" s="187" t="s">
        <v>1309</v>
      </c>
      <c r="C291" s="187" t="s">
        <v>173</v>
      </c>
      <c r="D291" s="187" t="s">
        <v>1310</v>
      </c>
      <c r="E291" s="207"/>
      <c r="F291" s="207">
        <v>9</v>
      </c>
      <c r="G291" s="131"/>
      <c r="H291" s="131" t="s">
        <v>1817</v>
      </c>
      <c r="I291" s="177"/>
      <c r="J291" s="177"/>
      <c r="K291" s="177"/>
      <c r="L291" s="177"/>
      <c r="M291" s="130">
        <v>2023</v>
      </c>
      <c r="N291" s="263" t="s">
        <v>2044</v>
      </c>
      <c r="O291" s="251"/>
      <c r="P291" s="251" t="s">
        <v>198</v>
      </c>
      <c r="Q291" s="108"/>
      <c r="R291" s="183">
        <v>8</v>
      </c>
    </row>
    <row r="292" spans="1:18" s="141" customFormat="1" ht="51" x14ac:dyDescent="0.2">
      <c r="A292" s="188">
        <v>50</v>
      </c>
      <c r="B292" s="187" t="s">
        <v>1311</v>
      </c>
      <c r="C292" s="187" t="s">
        <v>1312</v>
      </c>
      <c r="D292" s="187" t="s">
        <v>1313</v>
      </c>
      <c r="E292" s="207">
        <v>0.45</v>
      </c>
      <c r="F292" s="207">
        <v>0.45</v>
      </c>
      <c r="G292" s="131" t="s">
        <v>225</v>
      </c>
      <c r="H292" s="131" t="s">
        <v>225</v>
      </c>
      <c r="I292" s="177"/>
      <c r="J292" s="177"/>
      <c r="K292" s="177"/>
      <c r="L292" s="177"/>
      <c r="M292" s="130">
        <v>2023</v>
      </c>
      <c r="N292" s="263" t="s">
        <v>2045</v>
      </c>
      <c r="O292" s="251" t="s">
        <v>14</v>
      </c>
      <c r="P292" s="251" t="s">
        <v>193</v>
      </c>
      <c r="Q292" s="183">
        <v>6</v>
      </c>
      <c r="R292" s="183">
        <v>3</v>
      </c>
    </row>
    <row r="293" spans="1:18" s="141" customFormat="1" ht="38.25" x14ac:dyDescent="0.2">
      <c r="A293" s="188">
        <v>51</v>
      </c>
      <c r="B293" s="187" t="s">
        <v>177</v>
      </c>
      <c r="C293" s="187" t="s">
        <v>1314</v>
      </c>
      <c r="D293" s="187" t="s">
        <v>1315</v>
      </c>
      <c r="E293" s="207">
        <v>1</v>
      </c>
      <c r="F293" s="207">
        <v>1</v>
      </c>
      <c r="G293" s="131" t="s">
        <v>686</v>
      </c>
      <c r="H293" s="131" t="s">
        <v>687</v>
      </c>
      <c r="I293" s="177"/>
      <c r="J293" s="177"/>
      <c r="K293" s="177"/>
      <c r="L293" s="177"/>
      <c r="M293" s="130">
        <v>2023</v>
      </c>
      <c r="N293" s="263" t="s">
        <v>2047</v>
      </c>
      <c r="O293" s="251" t="s">
        <v>10</v>
      </c>
      <c r="P293" s="251" t="s">
        <v>197</v>
      </c>
      <c r="Q293" s="183">
        <v>2</v>
      </c>
      <c r="R293" s="183">
        <v>7</v>
      </c>
    </row>
    <row r="294" spans="1:18" s="141" customFormat="1" ht="38.25" x14ac:dyDescent="0.2">
      <c r="A294" s="188">
        <v>52</v>
      </c>
      <c r="B294" s="187" t="s">
        <v>106</v>
      </c>
      <c r="C294" s="187" t="s">
        <v>179</v>
      </c>
      <c r="D294" s="187" t="s">
        <v>1316</v>
      </c>
      <c r="E294" s="207">
        <v>1</v>
      </c>
      <c r="F294" s="207">
        <v>1</v>
      </c>
      <c r="G294" s="131" t="s">
        <v>688</v>
      </c>
      <c r="H294" s="131" t="s">
        <v>689</v>
      </c>
      <c r="I294" s="177"/>
      <c r="J294" s="177"/>
      <c r="K294" s="177"/>
      <c r="L294" s="177"/>
      <c r="M294" s="130">
        <v>2023</v>
      </c>
      <c r="N294" s="263" t="s">
        <v>2049</v>
      </c>
      <c r="O294" s="251" t="s">
        <v>11</v>
      </c>
      <c r="P294" s="251" t="s">
        <v>193</v>
      </c>
      <c r="Q294" s="183">
        <v>3</v>
      </c>
      <c r="R294" s="183">
        <v>3</v>
      </c>
    </row>
    <row r="295" spans="1:18" s="141" customFormat="1" ht="25.5" x14ac:dyDescent="0.2">
      <c r="A295" s="188">
        <v>53</v>
      </c>
      <c r="B295" s="187" t="s">
        <v>140</v>
      </c>
      <c r="C295" s="187" t="s">
        <v>1317</v>
      </c>
      <c r="D295" s="187" t="s">
        <v>1318</v>
      </c>
      <c r="E295" s="207">
        <v>2.4</v>
      </c>
      <c r="F295" s="207">
        <v>2.4</v>
      </c>
      <c r="G295" s="131" t="s">
        <v>690</v>
      </c>
      <c r="H295" s="131" t="s">
        <v>691</v>
      </c>
      <c r="I295" s="177"/>
      <c r="J295" s="177"/>
      <c r="K295" s="177"/>
      <c r="L295" s="177"/>
      <c r="M295" s="130">
        <v>2023</v>
      </c>
      <c r="N295" s="263" t="s">
        <v>2051</v>
      </c>
      <c r="O295" s="251" t="s">
        <v>10</v>
      </c>
      <c r="P295" s="251" t="s">
        <v>197</v>
      </c>
      <c r="Q295" s="183">
        <v>2</v>
      </c>
      <c r="R295" s="183">
        <v>7</v>
      </c>
    </row>
    <row r="296" spans="1:18" s="141" customFormat="1" ht="25.5" x14ac:dyDescent="0.2">
      <c r="A296" s="188">
        <v>54</v>
      </c>
      <c r="B296" s="187" t="s">
        <v>183</v>
      </c>
      <c r="C296" s="187" t="s">
        <v>184</v>
      </c>
      <c r="D296" s="187" t="s">
        <v>1319</v>
      </c>
      <c r="E296" s="207">
        <v>6</v>
      </c>
      <c r="F296" s="207">
        <v>6</v>
      </c>
      <c r="G296" s="131" t="s">
        <v>347</v>
      </c>
      <c r="H296" s="131" t="s">
        <v>348</v>
      </c>
      <c r="I296" s="177"/>
      <c r="J296" s="177"/>
      <c r="K296" s="177"/>
      <c r="L296" s="177"/>
      <c r="M296" s="130">
        <v>2023</v>
      </c>
      <c r="N296" s="263" t="s">
        <v>2056</v>
      </c>
      <c r="O296" s="251" t="s">
        <v>10</v>
      </c>
      <c r="P296" s="251" t="s">
        <v>191</v>
      </c>
      <c r="Q296" s="183">
        <v>2</v>
      </c>
      <c r="R296" s="183">
        <v>1</v>
      </c>
    </row>
    <row r="297" spans="1:18" s="141" customFormat="1" ht="51" x14ac:dyDescent="0.2">
      <c r="A297" s="188">
        <v>55</v>
      </c>
      <c r="B297" s="187" t="s">
        <v>185</v>
      </c>
      <c r="C297" s="187" t="s">
        <v>833</v>
      </c>
      <c r="D297" s="187" t="s">
        <v>1320</v>
      </c>
      <c r="E297" s="207">
        <v>25.48</v>
      </c>
      <c r="F297" s="207">
        <v>25.48</v>
      </c>
      <c r="G297" s="131" t="s">
        <v>692</v>
      </c>
      <c r="H297" s="131" t="s">
        <v>693</v>
      </c>
      <c r="I297" s="177" t="s">
        <v>29</v>
      </c>
      <c r="J297" s="177">
        <v>170</v>
      </c>
      <c r="K297" s="177">
        <v>150</v>
      </c>
      <c r="L297" s="177">
        <v>150</v>
      </c>
      <c r="M297" s="130">
        <v>2023</v>
      </c>
      <c r="N297" s="263" t="s">
        <v>2058</v>
      </c>
      <c r="O297" s="251" t="s">
        <v>9</v>
      </c>
      <c r="P297" s="251" t="s">
        <v>191</v>
      </c>
      <c r="Q297" s="183">
        <v>1</v>
      </c>
      <c r="R297" s="183">
        <v>1</v>
      </c>
    </row>
    <row r="298" spans="1:18" s="141" customFormat="1" ht="51" x14ac:dyDescent="0.2">
      <c r="A298" s="188">
        <v>56</v>
      </c>
      <c r="B298" s="187" t="s">
        <v>1321</v>
      </c>
      <c r="C298" s="187" t="s">
        <v>1322</v>
      </c>
      <c r="D298" s="187" t="s">
        <v>1323</v>
      </c>
      <c r="E298" s="207">
        <v>6.3</v>
      </c>
      <c r="F298" s="207">
        <v>6.3</v>
      </c>
      <c r="G298" s="131" t="s">
        <v>694</v>
      </c>
      <c r="H298" s="131" t="s">
        <v>695</v>
      </c>
      <c r="I298" s="177"/>
      <c r="J298" s="177"/>
      <c r="K298" s="177"/>
      <c r="L298" s="177"/>
      <c r="M298" s="130">
        <v>2023</v>
      </c>
      <c r="N298" s="263" t="s">
        <v>2060</v>
      </c>
      <c r="O298" s="251" t="s">
        <v>10</v>
      </c>
      <c r="P298" s="251" t="s">
        <v>197</v>
      </c>
      <c r="Q298" s="183">
        <v>2</v>
      </c>
      <c r="R298" s="183">
        <v>7</v>
      </c>
    </row>
    <row r="299" spans="1:18" s="141" customFormat="1" ht="25.5" x14ac:dyDescent="0.2">
      <c r="A299" s="188">
        <v>57</v>
      </c>
      <c r="B299" s="187" t="s">
        <v>1324</v>
      </c>
      <c r="C299" s="187" t="s">
        <v>696</v>
      </c>
      <c r="D299" s="187" t="s">
        <v>697</v>
      </c>
      <c r="E299" s="207">
        <v>0.88</v>
      </c>
      <c r="F299" s="207">
        <v>0.63</v>
      </c>
      <c r="G299" s="172" t="s">
        <v>475</v>
      </c>
      <c r="H299" s="175" t="s">
        <v>698</v>
      </c>
      <c r="I299" s="130"/>
      <c r="J299" s="130"/>
      <c r="K299" s="130"/>
      <c r="L299" s="130"/>
      <c r="M299" s="130">
        <v>2023</v>
      </c>
      <c r="N299" s="263" t="s">
        <v>2063</v>
      </c>
      <c r="O299" s="251" t="s">
        <v>9</v>
      </c>
      <c r="P299" s="251" t="s">
        <v>194</v>
      </c>
      <c r="Q299" s="183">
        <v>1</v>
      </c>
      <c r="R299" s="183">
        <v>4</v>
      </c>
    </row>
    <row r="300" spans="1:18" s="141" customFormat="1" ht="27.75" x14ac:dyDescent="0.2">
      <c r="A300" s="188">
        <v>58</v>
      </c>
      <c r="B300" s="187" t="s">
        <v>699</v>
      </c>
      <c r="C300" s="187" t="s">
        <v>700</v>
      </c>
      <c r="D300" s="187" t="s">
        <v>1325</v>
      </c>
      <c r="E300" s="207">
        <v>0.27</v>
      </c>
      <c r="F300" s="207">
        <v>0.27</v>
      </c>
      <c r="G300" s="172" t="s">
        <v>701</v>
      </c>
      <c r="H300" s="175" t="s">
        <v>702</v>
      </c>
      <c r="I300" s="130"/>
      <c r="J300" s="130"/>
      <c r="K300" s="130"/>
      <c r="L300" s="130"/>
      <c r="M300" s="130">
        <v>2023</v>
      </c>
      <c r="N300" s="263" t="s">
        <v>2064</v>
      </c>
      <c r="O300" s="251" t="s">
        <v>11</v>
      </c>
      <c r="P300" s="251" t="s">
        <v>196</v>
      </c>
      <c r="Q300" s="183">
        <v>3</v>
      </c>
      <c r="R300" s="183">
        <v>6</v>
      </c>
    </row>
    <row r="301" spans="1:18" s="141" customFormat="1" ht="25.5" x14ac:dyDescent="0.2">
      <c r="A301" s="188">
        <v>59</v>
      </c>
      <c r="B301" s="187" t="s">
        <v>703</v>
      </c>
      <c r="C301" s="187" t="s">
        <v>1326</v>
      </c>
      <c r="D301" s="187" t="s">
        <v>704</v>
      </c>
      <c r="E301" s="207">
        <v>7.06</v>
      </c>
      <c r="F301" s="207">
        <v>7.06</v>
      </c>
      <c r="G301" s="172" t="s">
        <v>705</v>
      </c>
      <c r="H301" s="175" t="s">
        <v>396</v>
      </c>
      <c r="I301" s="130"/>
      <c r="J301" s="130"/>
      <c r="K301" s="130"/>
      <c r="L301" s="130"/>
      <c r="M301" s="130">
        <v>2023</v>
      </c>
      <c r="N301" s="263" t="s">
        <v>2065</v>
      </c>
      <c r="O301" s="251" t="s">
        <v>301</v>
      </c>
      <c r="P301" s="251" t="s">
        <v>193</v>
      </c>
      <c r="Q301" s="183">
        <v>11</v>
      </c>
      <c r="R301" s="183">
        <v>3</v>
      </c>
    </row>
    <row r="302" spans="1:18" s="141" customFormat="1" ht="38.25" x14ac:dyDescent="0.2">
      <c r="A302" s="188">
        <v>60</v>
      </c>
      <c r="B302" s="187" t="s">
        <v>706</v>
      </c>
      <c r="C302" s="187" t="s">
        <v>1327</v>
      </c>
      <c r="D302" s="187" t="s">
        <v>707</v>
      </c>
      <c r="E302" s="207">
        <v>33.700000000000003</v>
      </c>
      <c r="F302" s="207">
        <v>33.700000000000003</v>
      </c>
      <c r="G302" s="172" t="s">
        <v>708</v>
      </c>
      <c r="H302" s="175" t="s">
        <v>709</v>
      </c>
      <c r="I302" s="130"/>
      <c r="J302" s="130"/>
      <c r="K302" s="130"/>
      <c r="L302" s="130"/>
      <c r="M302" s="130">
        <v>2023</v>
      </c>
      <c r="N302" s="263" t="s">
        <v>2066</v>
      </c>
      <c r="O302" s="251" t="s">
        <v>301</v>
      </c>
      <c r="P302" s="251" t="s">
        <v>197</v>
      </c>
      <c r="Q302" s="183">
        <v>11</v>
      </c>
      <c r="R302" s="183">
        <v>7</v>
      </c>
    </row>
    <row r="303" spans="1:18" s="141" customFormat="1" ht="38.25" x14ac:dyDescent="0.2">
      <c r="A303" s="188">
        <v>61</v>
      </c>
      <c r="B303" s="187" t="s">
        <v>1328</v>
      </c>
      <c r="C303" s="187" t="s">
        <v>334</v>
      </c>
      <c r="D303" s="187" t="s">
        <v>1329</v>
      </c>
      <c r="E303" s="207">
        <v>1.56</v>
      </c>
      <c r="F303" s="207">
        <v>1.56</v>
      </c>
      <c r="G303" s="130" t="s">
        <v>335</v>
      </c>
      <c r="H303" s="130" t="s">
        <v>1330</v>
      </c>
      <c r="I303" s="130"/>
      <c r="J303" s="130"/>
      <c r="K303" s="130"/>
      <c r="L303" s="130"/>
      <c r="M303" s="130">
        <v>2023</v>
      </c>
      <c r="N303" s="263" t="s">
        <v>2074</v>
      </c>
      <c r="O303" s="251" t="s">
        <v>11</v>
      </c>
      <c r="P303" s="251" t="s">
        <v>192</v>
      </c>
      <c r="Q303" s="183">
        <v>3</v>
      </c>
      <c r="R303" s="183">
        <v>2</v>
      </c>
    </row>
    <row r="304" spans="1:18" s="141" customFormat="1" ht="38.25" x14ac:dyDescent="0.2">
      <c r="A304" s="188">
        <v>62</v>
      </c>
      <c r="B304" s="187" t="s">
        <v>1331</v>
      </c>
      <c r="C304" s="187" t="s">
        <v>1332</v>
      </c>
      <c r="D304" s="187" t="s">
        <v>1333</v>
      </c>
      <c r="E304" s="207">
        <v>1.1000000000000001</v>
      </c>
      <c r="F304" s="207">
        <v>1.1000000000000001</v>
      </c>
      <c r="G304" s="172" t="s">
        <v>1818</v>
      </c>
      <c r="H304" s="175" t="s">
        <v>1819</v>
      </c>
      <c r="I304" s="130"/>
      <c r="J304" s="130"/>
      <c r="K304" s="130"/>
      <c r="L304" s="130"/>
      <c r="M304" s="130">
        <v>2023</v>
      </c>
      <c r="N304" s="263" t="s">
        <v>2081</v>
      </c>
      <c r="O304" s="251" t="s">
        <v>10</v>
      </c>
      <c r="P304" s="251" t="s">
        <v>191</v>
      </c>
      <c r="Q304" s="183">
        <v>2</v>
      </c>
      <c r="R304" s="183">
        <v>1</v>
      </c>
    </row>
    <row r="305" spans="1:18" s="141" customFormat="1" ht="51" x14ac:dyDescent="0.2">
      <c r="A305" s="188">
        <v>63</v>
      </c>
      <c r="B305" s="187" t="s">
        <v>1334</v>
      </c>
      <c r="C305" s="187" t="s">
        <v>639</v>
      </c>
      <c r="D305" s="187" t="s">
        <v>1335</v>
      </c>
      <c r="E305" s="207">
        <v>0.78</v>
      </c>
      <c r="F305" s="207">
        <v>0.75</v>
      </c>
      <c r="G305" s="172" t="s">
        <v>640</v>
      </c>
      <c r="H305" s="175" t="s">
        <v>1820</v>
      </c>
      <c r="I305" s="130"/>
      <c r="J305" s="130"/>
      <c r="K305" s="130"/>
      <c r="L305" s="130"/>
      <c r="M305" s="130">
        <v>2023</v>
      </c>
      <c r="N305" s="263" t="s">
        <v>2082</v>
      </c>
      <c r="O305" s="251" t="s">
        <v>12</v>
      </c>
      <c r="P305" s="251" t="s">
        <v>195</v>
      </c>
      <c r="Q305" s="183">
        <v>4</v>
      </c>
      <c r="R305" s="183">
        <v>5</v>
      </c>
    </row>
    <row r="306" spans="1:18" s="141" customFormat="1" ht="38.25" x14ac:dyDescent="0.2">
      <c r="A306" s="188">
        <v>64</v>
      </c>
      <c r="B306" s="187" t="s">
        <v>1336</v>
      </c>
      <c r="C306" s="187" t="s">
        <v>1337</v>
      </c>
      <c r="D306" s="187" t="s">
        <v>1338</v>
      </c>
      <c r="E306" s="207">
        <v>0.36</v>
      </c>
      <c r="F306" s="207">
        <v>0.36</v>
      </c>
      <c r="G306" s="172" t="s">
        <v>1821</v>
      </c>
      <c r="H306" s="175" t="s">
        <v>1822</v>
      </c>
      <c r="I306" s="130"/>
      <c r="J306" s="130"/>
      <c r="K306" s="130"/>
      <c r="L306" s="130"/>
      <c r="M306" s="130">
        <v>2023</v>
      </c>
      <c r="N306" s="263" t="s">
        <v>2083</v>
      </c>
      <c r="O306" s="251" t="s">
        <v>10</v>
      </c>
      <c r="P306" s="251" t="s">
        <v>191</v>
      </c>
      <c r="Q306" s="183">
        <v>2</v>
      </c>
      <c r="R306" s="183">
        <v>1</v>
      </c>
    </row>
    <row r="307" spans="1:18" s="141" customFormat="1" ht="38.25" x14ac:dyDescent="0.2">
      <c r="A307" s="188">
        <v>65</v>
      </c>
      <c r="B307" s="187" t="s">
        <v>1339</v>
      </c>
      <c r="C307" s="187" t="s">
        <v>1340</v>
      </c>
      <c r="D307" s="187" t="s">
        <v>1341</v>
      </c>
      <c r="E307" s="207">
        <v>0.105</v>
      </c>
      <c r="F307" s="207">
        <v>0.105</v>
      </c>
      <c r="G307" s="172" t="s">
        <v>1823</v>
      </c>
      <c r="H307" s="175" t="s">
        <v>1824</v>
      </c>
      <c r="I307" s="130"/>
      <c r="J307" s="130"/>
      <c r="K307" s="130"/>
      <c r="L307" s="130"/>
      <c r="M307" s="130">
        <v>2023</v>
      </c>
      <c r="N307" s="263" t="s">
        <v>2084</v>
      </c>
      <c r="O307" s="251" t="s">
        <v>1760</v>
      </c>
      <c r="P307" s="251" t="s">
        <v>191</v>
      </c>
      <c r="Q307" s="183">
        <v>13</v>
      </c>
      <c r="R307" s="183">
        <v>1</v>
      </c>
    </row>
    <row r="308" spans="1:18" s="141" customFormat="1" ht="51" x14ac:dyDescent="0.2">
      <c r="A308" s="188">
        <v>66</v>
      </c>
      <c r="B308" s="187" t="s">
        <v>88</v>
      </c>
      <c r="C308" s="187" t="s">
        <v>1342</v>
      </c>
      <c r="D308" s="187" t="s">
        <v>1343</v>
      </c>
      <c r="E308" s="207">
        <v>2.4E-2</v>
      </c>
      <c r="F308" s="207">
        <v>2.4E-2</v>
      </c>
      <c r="G308" s="172" t="s">
        <v>1344</v>
      </c>
      <c r="H308" s="175" t="s">
        <v>1345</v>
      </c>
      <c r="I308" s="130"/>
      <c r="J308" s="130"/>
      <c r="K308" s="130"/>
      <c r="L308" s="130"/>
      <c r="M308" s="130">
        <v>2023</v>
      </c>
      <c r="N308" s="263" t="s">
        <v>2086</v>
      </c>
      <c r="O308" s="251" t="s">
        <v>10</v>
      </c>
      <c r="P308" s="251" t="s">
        <v>191</v>
      </c>
      <c r="Q308" s="183">
        <v>2</v>
      </c>
      <c r="R308" s="183">
        <v>1</v>
      </c>
    </row>
    <row r="309" spans="1:18" s="141" customFormat="1" ht="38.25" x14ac:dyDescent="0.2">
      <c r="A309" s="188">
        <v>67</v>
      </c>
      <c r="B309" s="187" t="s">
        <v>1346</v>
      </c>
      <c r="C309" s="187" t="s">
        <v>529</v>
      </c>
      <c r="D309" s="187" t="s">
        <v>1347</v>
      </c>
      <c r="E309" s="207">
        <v>0.3</v>
      </c>
      <c r="F309" s="207">
        <v>0.3</v>
      </c>
      <c r="G309" s="172" t="s">
        <v>1825</v>
      </c>
      <c r="H309" s="175" t="s">
        <v>1826</v>
      </c>
      <c r="I309" s="130"/>
      <c r="J309" s="130"/>
      <c r="K309" s="130"/>
      <c r="L309" s="130"/>
      <c r="M309" s="130">
        <v>2023</v>
      </c>
      <c r="N309" s="263" t="s">
        <v>2087</v>
      </c>
      <c r="O309" s="251" t="s">
        <v>14</v>
      </c>
      <c r="P309" s="251" t="s">
        <v>195</v>
      </c>
      <c r="Q309" s="183">
        <v>6</v>
      </c>
      <c r="R309" s="183">
        <v>5</v>
      </c>
    </row>
    <row r="310" spans="1:18" s="141" customFormat="1" ht="114.75" x14ac:dyDescent="0.2">
      <c r="A310" s="188">
        <v>68</v>
      </c>
      <c r="B310" s="187" t="s">
        <v>1348</v>
      </c>
      <c r="C310" s="187" t="s">
        <v>1349</v>
      </c>
      <c r="D310" s="187" t="s">
        <v>1350</v>
      </c>
      <c r="E310" s="207"/>
      <c r="F310" s="207">
        <v>233.68</v>
      </c>
      <c r="G310" s="172"/>
      <c r="H310" s="175" t="s">
        <v>1351</v>
      </c>
      <c r="I310" s="130"/>
      <c r="J310" s="130"/>
      <c r="K310" s="130"/>
      <c r="L310" s="130"/>
      <c r="M310" s="130">
        <v>2023</v>
      </c>
      <c r="N310" s="263" t="s">
        <v>2088</v>
      </c>
      <c r="O310" s="251"/>
      <c r="P310" s="251" t="s">
        <v>198</v>
      </c>
      <c r="Q310" s="108"/>
      <c r="R310" s="183">
        <v>8</v>
      </c>
    </row>
    <row r="311" spans="1:18" s="141" customFormat="1" ht="38.25" x14ac:dyDescent="0.2">
      <c r="A311" s="188">
        <v>69</v>
      </c>
      <c r="B311" s="187" t="s">
        <v>1352</v>
      </c>
      <c r="C311" s="187" t="s">
        <v>1353</v>
      </c>
      <c r="D311" s="187" t="s">
        <v>1354</v>
      </c>
      <c r="E311" s="207">
        <v>0.12</v>
      </c>
      <c r="F311" s="207">
        <v>0.12</v>
      </c>
      <c r="G311" s="172" t="s">
        <v>1355</v>
      </c>
      <c r="H311" s="175" t="s">
        <v>1827</v>
      </c>
      <c r="I311" s="130"/>
      <c r="J311" s="130"/>
      <c r="K311" s="130"/>
      <c r="L311" s="130"/>
      <c r="M311" s="130">
        <v>2023</v>
      </c>
      <c r="N311" s="263" t="s">
        <v>2089</v>
      </c>
      <c r="O311" s="251" t="s">
        <v>14</v>
      </c>
      <c r="P311" s="251" t="s">
        <v>195</v>
      </c>
      <c r="Q311" s="183">
        <v>6</v>
      </c>
      <c r="R311" s="183">
        <v>5</v>
      </c>
    </row>
    <row r="312" spans="1:18" s="141" customFormat="1" ht="38.25" x14ac:dyDescent="0.2">
      <c r="A312" s="188">
        <v>70</v>
      </c>
      <c r="B312" s="187" t="s">
        <v>1356</v>
      </c>
      <c r="C312" s="187" t="s">
        <v>1357</v>
      </c>
      <c r="D312" s="187" t="s">
        <v>1358</v>
      </c>
      <c r="E312" s="207">
        <v>9.6000000000000002E-2</v>
      </c>
      <c r="F312" s="207">
        <v>9.6000000000000002E-2</v>
      </c>
      <c r="G312" s="172" t="s">
        <v>1359</v>
      </c>
      <c r="H312" s="175" t="s">
        <v>1360</v>
      </c>
      <c r="I312" s="130"/>
      <c r="J312" s="130"/>
      <c r="K312" s="130"/>
      <c r="L312" s="130"/>
      <c r="M312" s="130">
        <v>2023</v>
      </c>
      <c r="N312" s="263" t="s">
        <v>2090</v>
      </c>
      <c r="O312" s="251" t="s">
        <v>10</v>
      </c>
      <c r="P312" s="251" t="s">
        <v>191</v>
      </c>
      <c r="Q312" s="183">
        <v>2</v>
      </c>
      <c r="R312" s="183">
        <v>1</v>
      </c>
    </row>
    <row r="313" spans="1:18" s="141" customFormat="1" ht="89.25" x14ac:dyDescent="0.2">
      <c r="A313" s="188">
        <v>71</v>
      </c>
      <c r="B313" s="187" t="s">
        <v>1361</v>
      </c>
      <c r="C313" s="187" t="s">
        <v>1362</v>
      </c>
      <c r="D313" s="187" t="s">
        <v>1363</v>
      </c>
      <c r="E313" s="207">
        <v>0.54</v>
      </c>
      <c r="F313" s="207"/>
      <c r="G313" s="172" t="s">
        <v>1828</v>
      </c>
      <c r="H313" s="175"/>
      <c r="I313" s="130"/>
      <c r="J313" s="130"/>
      <c r="K313" s="130"/>
      <c r="L313" s="130"/>
      <c r="M313" s="130">
        <v>2023</v>
      </c>
      <c r="N313" s="263" t="s">
        <v>2091</v>
      </c>
      <c r="O313" s="251" t="s">
        <v>293</v>
      </c>
      <c r="P313" s="251"/>
      <c r="Q313" s="183">
        <v>10</v>
      </c>
      <c r="R313" s="108"/>
    </row>
    <row r="314" spans="1:18" s="141" customFormat="1" ht="38.25" x14ac:dyDescent="0.2">
      <c r="A314" s="188">
        <v>72</v>
      </c>
      <c r="B314" s="187" t="s">
        <v>1364</v>
      </c>
      <c r="C314" s="187" t="s">
        <v>1365</v>
      </c>
      <c r="D314" s="187" t="s">
        <v>1366</v>
      </c>
      <c r="E314" s="207">
        <v>5.077</v>
      </c>
      <c r="F314" s="207">
        <v>5.077</v>
      </c>
      <c r="G314" s="172" t="s">
        <v>1367</v>
      </c>
      <c r="H314" s="175" t="s">
        <v>1368</v>
      </c>
      <c r="I314" s="130"/>
      <c r="J314" s="130"/>
      <c r="K314" s="130"/>
      <c r="L314" s="130"/>
      <c r="M314" s="130">
        <v>2023</v>
      </c>
      <c r="N314" s="263" t="s">
        <v>2092</v>
      </c>
      <c r="O314" s="251" t="s">
        <v>293</v>
      </c>
      <c r="P314" s="251" t="s">
        <v>197</v>
      </c>
      <c r="Q314" s="183">
        <v>10</v>
      </c>
      <c r="R314" s="183">
        <v>7</v>
      </c>
    </row>
    <row r="315" spans="1:18" s="141" customFormat="1" ht="51" x14ac:dyDescent="0.2">
      <c r="A315" s="188">
        <v>73</v>
      </c>
      <c r="B315" s="187" t="s">
        <v>703</v>
      </c>
      <c r="C315" s="187" t="s">
        <v>1369</v>
      </c>
      <c r="D315" s="187" t="s">
        <v>1370</v>
      </c>
      <c r="E315" s="207">
        <v>5.98</v>
      </c>
      <c r="F315" s="207">
        <v>5.98</v>
      </c>
      <c r="G315" s="172" t="s">
        <v>1829</v>
      </c>
      <c r="H315" s="175" t="s">
        <v>1830</v>
      </c>
      <c r="I315" s="130"/>
      <c r="J315" s="130"/>
      <c r="K315" s="130"/>
      <c r="L315" s="130"/>
      <c r="M315" s="130">
        <v>2023</v>
      </c>
      <c r="N315" s="263" t="s">
        <v>2093</v>
      </c>
      <c r="O315" s="251" t="s">
        <v>14</v>
      </c>
      <c r="P315" s="251" t="s">
        <v>195</v>
      </c>
      <c r="Q315" s="183">
        <v>6</v>
      </c>
      <c r="R315" s="183">
        <v>5</v>
      </c>
    </row>
    <row r="316" spans="1:18" s="141" customFormat="1" ht="51" x14ac:dyDescent="0.2">
      <c r="A316" s="188">
        <v>74</v>
      </c>
      <c r="B316" s="187" t="s">
        <v>106</v>
      </c>
      <c r="C316" s="187" t="s">
        <v>1371</v>
      </c>
      <c r="D316" s="187" t="s">
        <v>1372</v>
      </c>
      <c r="E316" s="207">
        <v>0.05</v>
      </c>
      <c r="F316" s="207">
        <v>0.05</v>
      </c>
      <c r="G316" s="172" t="s">
        <v>1831</v>
      </c>
      <c r="H316" s="175" t="s">
        <v>1832</v>
      </c>
      <c r="I316" s="130"/>
      <c r="J316" s="130"/>
      <c r="K316" s="130"/>
      <c r="L316" s="130"/>
      <c r="M316" s="130">
        <v>2023</v>
      </c>
      <c r="N316" s="263" t="s">
        <v>2094</v>
      </c>
      <c r="O316" s="251" t="s">
        <v>1749</v>
      </c>
      <c r="P316" s="251" t="s">
        <v>192</v>
      </c>
      <c r="Q316" s="183">
        <v>12</v>
      </c>
      <c r="R316" s="183">
        <v>2</v>
      </c>
    </row>
    <row r="317" spans="1:18" s="141" customFormat="1" ht="51" x14ac:dyDescent="0.2">
      <c r="A317" s="188">
        <v>75</v>
      </c>
      <c r="B317" s="187" t="s">
        <v>1373</v>
      </c>
      <c r="C317" s="187" t="s">
        <v>1374</v>
      </c>
      <c r="D317" s="187" t="s">
        <v>1375</v>
      </c>
      <c r="E317" s="207">
        <v>25.2</v>
      </c>
      <c r="F317" s="207"/>
      <c r="G317" s="172" t="s">
        <v>1833</v>
      </c>
      <c r="H317" s="175"/>
      <c r="I317" s="130"/>
      <c r="J317" s="130"/>
      <c r="K317" s="130"/>
      <c r="L317" s="130"/>
      <c r="M317" s="130">
        <v>2023</v>
      </c>
      <c r="N317" s="263" t="s">
        <v>2095</v>
      </c>
      <c r="O317" s="251" t="s">
        <v>293</v>
      </c>
      <c r="P317" s="251"/>
      <c r="Q317" s="183">
        <v>10</v>
      </c>
      <c r="R317" s="108"/>
    </row>
    <row r="318" spans="1:18" s="141" customFormat="1" ht="51" x14ac:dyDescent="0.2">
      <c r="A318" s="188">
        <v>76</v>
      </c>
      <c r="B318" s="187" t="s">
        <v>1376</v>
      </c>
      <c r="C318" s="187" t="s">
        <v>1377</v>
      </c>
      <c r="D318" s="187" t="s">
        <v>1378</v>
      </c>
      <c r="E318" s="207">
        <v>1</v>
      </c>
      <c r="F318" s="207">
        <v>1</v>
      </c>
      <c r="G318" s="172" t="s">
        <v>1834</v>
      </c>
      <c r="H318" s="175" t="s">
        <v>1835</v>
      </c>
      <c r="I318" s="130"/>
      <c r="J318" s="130"/>
      <c r="K318" s="130"/>
      <c r="L318" s="130"/>
      <c r="M318" s="130">
        <v>2023</v>
      </c>
      <c r="N318" s="263" t="s">
        <v>2096</v>
      </c>
      <c r="O318" s="251" t="s">
        <v>11</v>
      </c>
      <c r="P318" s="251" t="s">
        <v>192</v>
      </c>
      <c r="Q318" s="183">
        <v>3</v>
      </c>
      <c r="R318" s="183">
        <v>2</v>
      </c>
    </row>
    <row r="319" spans="1:18" s="141" customFormat="1" ht="51" x14ac:dyDescent="0.2">
      <c r="A319" s="188">
        <v>77</v>
      </c>
      <c r="B319" s="187" t="s">
        <v>88</v>
      </c>
      <c r="C319" s="187" t="s">
        <v>1379</v>
      </c>
      <c r="D319" s="187" t="s">
        <v>1380</v>
      </c>
      <c r="E319" s="207">
        <v>18</v>
      </c>
      <c r="F319" s="207">
        <v>18</v>
      </c>
      <c r="G319" s="172" t="s">
        <v>1836</v>
      </c>
      <c r="H319" s="175" t="s">
        <v>1837</v>
      </c>
      <c r="I319" s="130"/>
      <c r="J319" s="130"/>
      <c r="K319" s="130"/>
      <c r="L319" s="130"/>
      <c r="M319" s="130">
        <v>2023</v>
      </c>
      <c r="N319" s="263" t="s">
        <v>2097</v>
      </c>
      <c r="O319" s="251" t="s">
        <v>301</v>
      </c>
      <c r="P319" s="251" t="s">
        <v>197</v>
      </c>
      <c r="Q319" s="183">
        <v>11</v>
      </c>
      <c r="R319" s="183">
        <v>7</v>
      </c>
    </row>
    <row r="320" spans="1:18" s="141" customFormat="1" ht="38.25" x14ac:dyDescent="0.2">
      <c r="A320" s="188">
        <v>78</v>
      </c>
      <c r="B320" s="187" t="s">
        <v>1381</v>
      </c>
      <c r="C320" s="187" t="s">
        <v>407</v>
      </c>
      <c r="D320" s="187" t="s">
        <v>1382</v>
      </c>
      <c r="E320" s="207">
        <v>7.4999999999999997E-2</v>
      </c>
      <c r="F320" s="207">
        <v>7.4999999999999997E-2</v>
      </c>
      <c r="G320" s="172" t="s">
        <v>1838</v>
      </c>
      <c r="H320" s="175" t="s">
        <v>1839</v>
      </c>
      <c r="I320" s="130"/>
      <c r="J320" s="130"/>
      <c r="K320" s="130"/>
      <c r="L320" s="130"/>
      <c r="M320" s="130">
        <v>2023</v>
      </c>
      <c r="N320" s="263" t="s">
        <v>2098</v>
      </c>
      <c r="O320" s="251" t="s">
        <v>10</v>
      </c>
      <c r="P320" s="251" t="s">
        <v>197</v>
      </c>
      <c r="Q320" s="183">
        <v>2</v>
      </c>
      <c r="R320" s="183">
        <v>7</v>
      </c>
    </row>
    <row r="321" spans="1:18" s="141" customFormat="1" ht="51" x14ac:dyDescent="0.2">
      <c r="A321" s="188">
        <v>79</v>
      </c>
      <c r="B321" s="187" t="s">
        <v>106</v>
      </c>
      <c r="C321" s="187" t="s">
        <v>1383</v>
      </c>
      <c r="D321" s="187" t="s">
        <v>1384</v>
      </c>
      <c r="E321" s="207">
        <v>1.2E-2</v>
      </c>
      <c r="F321" s="207">
        <v>1.2E-2</v>
      </c>
      <c r="G321" s="172" t="s">
        <v>1840</v>
      </c>
      <c r="H321" s="175" t="s">
        <v>1841</v>
      </c>
      <c r="I321" s="130"/>
      <c r="J321" s="130"/>
      <c r="K321" s="130"/>
      <c r="L321" s="130"/>
      <c r="M321" s="130">
        <v>2023</v>
      </c>
      <c r="N321" s="263" t="s">
        <v>2099</v>
      </c>
      <c r="O321" s="251" t="s">
        <v>301</v>
      </c>
      <c r="P321" s="251" t="s">
        <v>197</v>
      </c>
      <c r="Q321" s="183">
        <v>11</v>
      </c>
      <c r="R321" s="183">
        <v>7</v>
      </c>
    </row>
    <row r="322" spans="1:18" s="141" customFormat="1" ht="38.25" x14ac:dyDescent="0.2">
      <c r="A322" s="188">
        <v>80</v>
      </c>
      <c r="B322" s="187" t="s">
        <v>1385</v>
      </c>
      <c r="C322" s="187" t="s">
        <v>1386</v>
      </c>
      <c r="D322" s="187" t="s">
        <v>1387</v>
      </c>
      <c r="E322" s="207"/>
      <c r="F322" s="207">
        <v>8.0749999999999993</v>
      </c>
      <c r="G322" s="172"/>
      <c r="H322" s="175" t="s">
        <v>1842</v>
      </c>
      <c r="I322" s="130"/>
      <c r="J322" s="130"/>
      <c r="K322" s="130"/>
      <c r="L322" s="130"/>
      <c r="M322" s="130">
        <v>2023</v>
      </c>
      <c r="N322" s="263" t="s">
        <v>2100</v>
      </c>
      <c r="O322" s="251"/>
      <c r="P322" s="251" t="s">
        <v>198</v>
      </c>
      <c r="Q322" s="108"/>
      <c r="R322" s="183">
        <v>8</v>
      </c>
    </row>
    <row r="323" spans="1:18" s="141" customFormat="1" ht="38.25" x14ac:dyDescent="0.2">
      <c r="A323" s="188">
        <v>81</v>
      </c>
      <c r="B323" s="187" t="s">
        <v>1388</v>
      </c>
      <c r="C323" s="187" t="s">
        <v>1389</v>
      </c>
      <c r="D323" s="187" t="s">
        <v>1390</v>
      </c>
      <c r="E323" s="207">
        <v>0.25</v>
      </c>
      <c r="F323" s="207"/>
      <c r="G323" s="172" t="s">
        <v>1843</v>
      </c>
      <c r="H323" s="175"/>
      <c r="I323" s="130"/>
      <c r="J323" s="130"/>
      <c r="K323" s="130"/>
      <c r="L323" s="130"/>
      <c r="M323" s="130">
        <v>2023</v>
      </c>
      <c r="N323" s="263" t="s">
        <v>2101</v>
      </c>
      <c r="O323" s="251" t="s">
        <v>14</v>
      </c>
      <c r="P323" s="251"/>
      <c r="Q323" s="183">
        <v>6</v>
      </c>
      <c r="R323" s="108"/>
    </row>
    <row r="324" spans="1:18" s="141" customFormat="1" ht="25.5" x14ac:dyDescent="0.2">
      <c r="A324" s="188">
        <v>82</v>
      </c>
      <c r="B324" s="187" t="s">
        <v>1391</v>
      </c>
      <c r="C324" s="187" t="s">
        <v>1392</v>
      </c>
      <c r="D324" s="187" t="s">
        <v>1393</v>
      </c>
      <c r="E324" s="207">
        <v>1</v>
      </c>
      <c r="F324" s="207">
        <v>1</v>
      </c>
      <c r="G324" s="172"/>
      <c r="H324" s="175"/>
      <c r="I324" s="130"/>
      <c r="J324" s="130"/>
      <c r="K324" s="130"/>
      <c r="L324" s="130"/>
      <c r="M324" s="130">
        <v>2023</v>
      </c>
      <c r="N324" s="263" t="s">
        <v>2102</v>
      </c>
      <c r="O324" s="251" t="s">
        <v>301</v>
      </c>
      <c r="P324" s="251" t="s">
        <v>196</v>
      </c>
      <c r="Q324" s="183">
        <v>11</v>
      </c>
      <c r="R324" s="183">
        <v>6</v>
      </c>
    </row>
    <row r="325" spans="1:18" s="141" customFormat="1" ht="51" x14ac:dyDescent="0.2">
      <c r="A325" s="188">
        <v>83</v>
      </c>
      <c r="B325" s="187" t="s">
        <v>1394</v>
      </c>
      <c r="C325" s="187" t="s">
        <v>1395</v>
      </c>
      <c r="D325" s="187" t="s">
        <v>1396</v>
      </c>
      <c r="E325" s="207">
        <v>1</v>
      </c>
      <c r="F325" s="207">
        <v>1</v>
      </c>
      <c r="G325" s="172" t="s">
        <v>1397</v>
      </c>
      <c r="H325" s="175" t="s">
        <v>1398</v>
      </c>
      <c r="I325" s="130"/>
      <c r="J325" s="130"/>
      <c r="K325" s="130"/>
      <c r="L325" s="130"/>
      <c r="M325" s="130">
        <v>2023</v>
      </c>
      <c r="N325" s="263" t="s">
        <v>2103</v>
      </c>
      <c r="O325" s="251" t="s">
        <v>301</v>
      </c>
      <c r="P325" s="251" t="s">
        <v>196</v>
      </c>
      <c r="Q325" s="183">
        <v>11</v>
      </c>
      <c r="R325" s="183">
        <v>6</v>
      </c>
    </row>
    <row r="326" spans="1:18" s="141" customFormat="1" ht="51" x14ac:dyDescent="0.2">
      <c r="A326" s="188">
        <v>84</v>
      </c>
      <c r="B326" s="187" t="s">
        <v>1399</v>
      </c>
      <c r="C326" s="187" t="s">
        <v>1400</v>
      </c>
      <c r="D326" s="187" t="s">
        <v>1401</v>
      </c>
      <c r="E326" s="207">
        <v>0.32</v>
      </c>
      <c r="F326" s="207">
        <v>0.32</v>
      </c>
      <c r="G326" s="172" t="s">
        <v>1402</v>
      </c>
      <c r="H326" s="175" t="s">
        <v>1403</v>
      </c>
      <c r="I326" s="130"/>
      <c r="J326" s="130"/>
      <c r="K326" s="130"/>
      <c r="L326" s="130"/>
      <c r="M326" s="130">
        <v>2023</v>
      </c>
      <c r="N326" s="263" t="s">
        <v>2104</v>
      </c>
      <c r="O326" s="251" t="s">
        <v>301</v>
      </c>
      <c r="P326" s="251" t="s">
        <v>196</v>
      </c>
      <c r="Q326" s="183">
        <v>11</v>
      </c>
      <c r="R326" s="183">
        <v>6</v>
      </c>
    </row>
    <row r="327" spans="1:18" s="141" customFormat="1" ht="38.25" x14ac:dyDescent="0.2">
      <c r="A327" s="188">
        <v>85</v>
      </c>
      <c r="B327" s="187" t="s">
        <v>1404</v>
      </c>
      <c r="C327" s="187" t="s">
        <v>1405</v>
      </c>
      <c r="D327" s="187" t="s">
        <v>1406</v>
      </c>
      <c r="E327" s="207">
        <v>0.15</v>
      </c>
      <c r="F327" s="207">
        <v>0.15</v>
      </c>
      <c r="G327" s="172" t="s">
        <v>1844</v>
      </c>
      <c r="H327" s="175" t="s">
        <v>1407</v>
      </c>
      <c r="I327" s="130"/>
      <c r="J327" s="130"/>
      <c r="K327" s="130"/>
      <c r="L327" s="130"/>
      <c r="M327" s="130">
        <v>2023</v>
      </c>
      <c r="N327" s="263" t="s">
        <v>2105</v>
      </c>
      <c r="O327" s="251" t="s">
        <v>12</v>
      </c>
      <c r="P327" s="251" t="s">
        <v>196</v>
      </c>
      <c r="Q327" s="183">
        <v>4</v>
      </c>
      <c r="R327" s="183">
        <v>6</v>
      </c>
    </row>
    <row r="328" spans="1:18" s="141" customFormat="1" ht="51" x14ac:dyDescent="0.2">
      <c r="A328" s="188">
        <v>86</v>
      </c>
      <c r="B328" s="187" t="s">
        <v>1408</v>
      </c>
      <c r="C328" s="187" t="s">
        <v>1409</v>
      </c>
      <c r="D328" s="187" t="s">
        <v>1410</v>
      </c>
      <c r="E328" s="207">
        <v>1</v>
      </c>
      <c r="F328" s="207">
        <v>1</v>
      </c>
      <c r="G328" s="172" t="s">
        <v>1411</v>
      </c>
      <c r="H328" s="175" t="s">
        <v>1412</v>
      </c>
      <c r="I328" s="130"/>
      <c r="J328" s="130"/>
      <c r="K328" s="130"/>
      <c r="L328" s="130"/>
      <c r="M328" s="130">
        <v>2023</v>
      </c>
      <c r="N328" s="263" t="s">
        <v>2106</v>
      </c>
      <c r="O328" s="251" t="s">
        <v>301</v>
      </c>
      <c r="P328" s="251" t="s">
        <v>196</v>
      </c>
      <c r="Q328" s="183">
        <v>11</v>
      </c>
      <c r="R328" s="183">
        <v>6</v>
      </c>
    </row>
    <row r="329" spans="1:18" s="141" customFormat="1" ht="25.5" x14ac:dyDescent="0.2">
      <c r="A329" s="188">
        <v>87</v>
      </c>
      <c r="B329" s="187" t="s">
        <v>1413</v>
      </c>
      <c r="C329" s="187" t="s">
        <v>1414</v>
      </c>
      <c r="D329" s="187" t="s">
        <v>1415</v>
      </c>
      <c r="E329" s="207">
        <v>0.72</v>
      </c>
      <c r="F329" s="207">
        <v>0.72</v>
      </c>
      <c r="G329" s="172" t="s">
        <v>1182</v>
      </c>
      <c r="H329" s="175" t="s">
        <v>1416</v>
      </c>
      <c r="I329" s="130"/>
      <c r="J329" s="130"/>
      <c r="K329" s="130"/>
      <c r="L329" s="130"/>
      <c r="M329" s="130">
        <v>2023</v>
      </c>
      <c r="N329" s="263" t="s">
        <v>2107</v>
      </c>
      <c r="O329" s="251" t="s">
        <v>301</v>
      </c>
      <c r="P329" s="251" t="s">
        <v>196</v>
      </c>
      <c r="Q329" s="183">
        <v>11</v>
      </c>
      <c r="R329" s="183">
        <v>6</v>
      </c>
    </row>
    <row r="330" spans="1:18" s="141" customFormat="1" ht="76.5" x14ac:dyDescent="0.2">
      <c r="A330" s="188">
        <v>88</v>
      </c>
      <c r="B330" s="187" t="s">
        <v>1417</v>
      </c>
      <c r="C330" s="187" t="s">
        <v>1418</v>
      </c>
      <c r="D330" s="187" t="s">
        <v>1419</v>
      </c>
      <c r="E330" s="207">
        <v>2</v>
      </c>
      <c r="F330" s="207">
        <v>2</v>
      </c>
      <c r="G330" s="172" t="s">
        <v>1420</v>
      </c>
      <c r="H330" s="175" t="s">
        <v>1421</v>
      </c>
      <c r="I330" s="130"/>
      <c r="J330" s="130"/>
      <c r="K330" s="130"/>
      <c r="L330" s="130"/>
      <c r="M330" s="130">
        <v>2023</v>
      </c>
      <c r="N330" s="263" t="s">
        <v>2108</v>
      </c>
      <c r="O330" s="251" t="s">
        <v>293</v>
      </c>
      <c r="P330" s="251" t="s">
        <v>196</v>
      </c>
      <c r="Q330" s="183">
        <v>10</v>
      </c>
      <c r="R330" s="183">
        <v>6</v>
      </c>
    </row>
    <row r="331" spans="1:18" s="141" customFormat="1" ht="76.5" x14ac:dyDescent="0.2">
      <c r="A331" s="188">
        <v>89</v>
      </c>
      <c r="B331" s="187" t="s">
        <v>1422</v>
      </c>
      <c r="C331" s="187" t="s">
        <v>1423</v>
      </c>
      <c r="D331" s="187" t="s">
        <v>1424</v>
      </c>
      <c r="E331" s="207">
        <v>8.5399999999999991</v>
      </c>
      <c r="F331" s="207">
        <v>8.1199999999999992</v>
      </c>
      <c r="G331" s="172" t="s">
        <v>1425</v>
      </c>
      <c r="H331" s="175" t="s">
        <v>1426</v>
      </c>
      <c r="I331" s="130"/>
      <c r="J331" s="130"/>
      <c r="K331" s="130"/>
      <c r="L331" s="130"/>
      <c r="M331" s="130">
        <v>2023</v>
      </c>
      <c r="N331" s="263" t="s">
        <v>2109</v>
      </c>
      <c r="O331" s="251" t="s">
        <v>293</v>
      </c>
      <c r="P331" s="251" t="s">
        <v>196</v>
      </c>
      <c r="Q331" s="183">
        <v>10</v>
      </c>
      <c r="R331" s="183">
        <v>6</v>
      </c>
    </row>
    <row r="332" spans="1:18" s="141" customFormat="1" ht="89.25" x14ac:dyDescent="0.2">
      <c r="A332" s="188">
        <v>90</v>
      </c>
      <c r="B332" s="187" t="s">
        <v>1427</v>
      </c>
      <c r="C332" s="187" t="s">
        <v>1428</v>
      </c>
      <c r="D332" s="187" t="s">
        <v>1429</v>
      </c>
      <c r="E332" s="207">
        <v>9.1999999999999993</v>
      </c>
      <c r="F332" s="207">
        <v>9.1999999999999993</v>
      </c>
      <c r="G332" s="172" t="s">
        <v>1430</v>
      </c>
      <c r="H332" s="175" t="s">
        <v>1431</v>
      </c>
      <c r="I332" s="130"/>
      <c r="J332" s="130"/>
      <c r="K332" s="130"/>
      <c r="L332" s="130"/>
      <c r="M332" s="130">
        <v>2023</v>
      </c>
      <c r="N332" s="263" t="s">
        <v>2110</v>
      </c>
      <c r="O332" s="251" t="s">
        <v>1760</v>
      </c>
      <c r="P332" s="251" t="s">
        <v>191</v>
      </c>
      <c r="Q332" s="183">
        <v>13</v>
      </c>
      <c r="R332" s="183">
        <v>1</v>
      </c>
    </row>
    <row r="333" spans="1:18" s="141" customFormat="1" ht="27.75" x14ac:dyDescent="0.2">
      <c r="A333" s="188">
        <v>91</v>
      </c>
      <c r="B333" s="187" t="s">
        <v>86</v>
      </c>
      <c r="C333" s="187" t="s">
        <v>1432</v>
      </c>
      <c r="D333" s="187" t="s">
        <v>1433</v>
      </c>
      <c r="E333" s="207">
        <v>1.56</v>
      </c>
      <c r="F333" s="207">
        <v>1.56</v>
      </c>
      <c r="G333" s="172" t="s">
        <v>335</v>
      </c>
      <c r="H333" s="175" t="s">
        <v>1434</v>
      </c>
      <c r="I333" s="130"/>
      <c r="J333" s="130"/>
      <c r="K333" s="130"/>
      <c r="L333" s="130"/>
      <c r="M333" s="130">
        <v>2023</v>
      </c>
      <c r="N333" s="263" t="s">
        <v>2111</v>
      </c>
      <c r="O333" s="251" t="s">
        <v>13</v>
      </c>
      <c r="P333" s="251" t="s">
        <v>192</v>
      </c>
      <c r="Q333" s="183">
        <v>5</v>
      </c>
      <c r="R333" s="183">
        <v>2</v>
      </c>
    </row>
    <row r="334" spans="1:18" s="141" customFormat="1" ht="51" x14ac:dyDescent="0.2">
      <c r="A334" s="188">
        <v>92</v>
      </c>
      <c r="B334" s="187" t="s">
        <v>1435</v>
      </c>
      <c r="C334" s="187" t="s">
        <v>1436</v>
      </c>
      <c r="D334" s="187" t="s">
        <v>1437</v>
      </c>
      <c r="E334" s="207">
        <v>1.1499999999999999</v>
      </c>
      <c r="F334" s="207">
        <v>1.1499999999999999</v>
      </c>
      <c r="G334" s="172" t="s">
        <v>1438</v>
      </c>
      <c r="H334" s="175" t="s">
        <v>1439</v>
      </c>
      <c r="I334" s="130"/>
      <c r="J334" s="130"/>
      <c r="K334" s="130"/>
      <c r="L334" s="130"/>
      <c r="M334" s="130">
        <v>2023</v>
      </c>
      <c r="N334" s="263" t="s">
        <v>2112</v>
      </c>
      <c r="O334" s="251" t="s">
        <v>301</v>
      </c>
      <c r="P334" s="251" t="s">
        <v>191</v>
      </c>
      <c r="Q334" s="183">
        <v>11</v>
      </c>
      <c r="R334" s="183">
        <v>1</v>
      </c>
    </row>
    <row r="335" spans="1:18" s="141" customFormat="1" ht="25.5" x14ac:dyDescent="0.2">
      <c r="A335" s="188">
        <v>93</v>
      </c>
      <c r="B335" s="187" t="s">
        <v>1440</v>
      </c>
      <c r="C335" s="187" t="s">
        <v>1414</v>
      </c>
      <c r="D335" s="187" t="s">
        <v>1441</v>
      </c>
      <c r="E335" s="207">
        <v>0.57599999999999996</v>
      </c>
      <c r="F335" s="207">
        <v>0.57599999999999996</v>
      </c>
      <c r="G335" s="172" t="s">
        <v>335</v>
      </c>
      <c r="H335" s="175" t="s">
        <v>1442</v>
      </c>
      <c r="I335" s="130"/>
      <c r="J335" s="130"/>
      <c r="K335" s="130"/>
      <c r="L335" s="130"/>
      <c r="M335" s="130">
        <v>2023</v>
      </c>
      <c r="N335" s="263" t="s">
        <v>2113</v>
      </c>
      <c r="O335" s="251" t="s">
        <v>301</v>
      </c>
      <c r="P335" s="251" t="s">
        <v>196</v>
      </c>
      <c r="Q335" s="183">
        <v>11</v>
      </c>
      <c r="R335" s="183">
        <v>6</v>
      </c>
    </row>
    <row r="336" spans="1:18" s="141" customFormat="1" ht="51" x14ac:dyDescent="0.2">
      <c r="A336" s="188">
        <v>94</v>
      </c>
      <c r="B336" s="187" t="s">
        <v>1443</v>
      </c>
      <c r="C336" s="187" t="s">
        <v>1444</v>
      </c>
      <c r="D336" s="187" t="s">
        <v>1445</v>
      </c>
      <c r="E336" s="207">
        <v>117.06</v>
      </c>
      <c r="F336" s="207">
        <v>107.22</v>
      </c>
      <c r="G336" s="172" t="s">
        <v>1446</v>
      </c>
      <c r="H336" s="175" t="s">
        <v>1447</v>
      </c>
      <c r="I336" s="130"/>
      <c r="J336" s="130"/>
      <c r="K336" s="130"/>
      <c r="L336" s="130"/>
      <c r="M336" s="130">
        <v>2023</v>
      </c>
      <c r="N336" s="263" t="s">
        <v>2114</v>
      </c>
      <c r="O336" s="251" t="s">
        <v>293</v>
      </c>
      <c r="P336" s="251" t="s">
        <v>196</v>
      </c>
      <c r="Q336" s="183">
        <v>10</v>
      </c>
      <c r="R336" s="183">
        <v>6</v>
      </c>
    </row>
    <row r="337" spans="1:18" s="141" customFormat="1" ht="114.75" x14ac:dyDescent="0.2">
      <c r="A337" s="188">
        <v>95</v>
      </c>
      <c r="B337" s="187" t="s">
        <v>1448</v>
      </c>
      <c r="C337" s="187" t="s">
        <v>1449</v>
      </c>
      <c r="D337" s="187" t="s">
        <v>1450</v>
      </c>
      <c r="E337" s="207">
        <v>1</v>
      </c>
      <c r="F337" s="207">
        <v>1</v>
      </c>
      <c r="G337" s="172" t="s">
        <v>1451</v>
      </c>
      <c r="H337" s="186" t="s">
        <v>1452</v>
      </c>
      <c r="I337" s="130"/>
      <c r="J337" s="130"/>
      <c r="K337" s="130"/>
      <c r="L337" s="130"/>
      <c r="M337" s="130">
        <v>2023</v>
      </c>
      <c r="N337" s="263" t="s">
        <v>2115</v>
      </c>
      <c r="O337" s="251" t="s">
        <v>13</v>
      </c>
      <c r="P337" s="251" t="s">
        <v>193</v>
      </c>
      <c r="Q337" s="183">
        <v>5</v>
      </c>
      <c r="R337" s="183">
        <v>3</v>
      </c>
    </row>
    <row r="338" spans="1:18" s="141" customFormat="1" ht="25.5" x14ac:dyDescent="0.2">
      <c r="A338" s="188">
        <v>96</v>
      </c>
      <c r="B338" s="187" t="s">
        <v>1453</v>
      </c>
      <c r="C338" s="187" t="s">
        <v>1454</v>
      </c>
      <c r="D338" s="187" t="s">
        <v>1455</v>
      </c>
      <c r="E338" s="207">
        <v>20</v>
      </c>
      <c r="F338" s="207">
        <v>20</v>
      </c>
      <c r="G338" s="172" t="s">
        <v>335</v>
      </c>
      <c r="H338" s="186" t="s">
        <v>341</v>
      </c>
      <c r="I338" s="130"/>
      <c r="J338" s="130"/>
      <c r="K338" s="130"/>
      <c r="L338" s="130"/>
      <c r="M338" s="130">
        <v>2023</v>
      </c>
      <c r="N338" s="263" t="s">
        <v>2116</v>
      </c>
      <c r="O338" s="251" t="s">
        <v>301</v>
      </c>
      <c r="P338" s="251" t="s">
        <v>196</v>
      </c>
      <c r="Q338" s="183">
        <v>11</v>
      </c>
      <c r="R338" s="183">
        <v>6</v>
      </c>
    </row>
    <row r="339" spans="1:18" s="141" customFormat="1" ht="38.25" x14ac:dyDescent="0.2">
      <c r="A339" s="188">
        <v>97</v>
      </c>
      <c r="B339" s="187" t="s">
        <v>1456</v>
      </c>
      <c r="C339" s="187" t="s">
        <v>1457</v>
      </c>
      <c r="D339" s="187" t="s">
        <v>1458</v>
      </c>
      <c r="E339" s="207">
        <v>4.4000000000000004</v>
      </c>
      <c r="F339" s="207">
        <v>4.4000000000000004</v>
      </c>
      <c r="G339" s="172" t="s">
        <v>1459</v>
      </c>
      <c r="H339" s="172" t="s">
        <v>1460</v>
      </c>
      <c r="I339" s="130"/>
      <c r="J339" s="130"/>
      <c r="K339" s="130"/>
      <c r="L339" s="130"/>
      <c r="M339" s="130">
        <v>2023</v>
      </c>
      <c r="N339" s="263" t="s">
        <v>2117</v>
      </c>
      <c r="O339" s="251" t="s">
        <v>301</v>
      </c>
      <c r="P339" s="251" t="s">
        <v>197</v>
      </c>
      <c r="Q339" s="183">
        <v>11</v>
      </c>
      <c r="R339" s="183">
        <v>7</v>
      </c>
    </row>
    <row r="340" spans="1:18" s="141" customFormat="1" ht="38.25" x14ac:dyDescent="0.2">
      <c r="A340" s="188">
        <v>98</v>
      </c>
      <c r="B340" s="187" t="s">
        <v>1461</v>
      </c>
      <c r="C340" s="187" t="s">
        <v>1462</v>
      </c>
      <c r="D340" s="187" t="s">
        <v>1463</v>
      </c>
      <c r="E340" s="207">
        <v>0.81</v>
      </c>
      <c r="F340" s="207">
        <v>0.81</v>
      </c>
      <c r="G340" s="172" t="s">
        <v>1845</v>
      </c>
      <c r="H340" s="172" t="s">
        <v>1846</v>
      </c>
      <c r="I340" s="130"/>
      <c r="J340" s="130"/>
      <c r="K340" s="130"/>
      <c r="L340" s="130"/>
      <c r="M340" s="130">
        <v>2023</v>
      </c>
      <c r="N340" s="263" t="s">
        <v>2118</v>
      </c>
      <c r="O340" s="251" t="s">
        <v>301</v>
      </c>
      <c r="P340" s="251" t="s">
        <v>196</v>
      </c>
      <c r="Q340" s="183">
        <v>11</v>
      </c>
      <c r="R340" s="183">
        <v>6</v>
      </c>
    </row>
    <row r="341" spans="1:18" s="141" customFormat="1" ht="51" x14ac:dyDescent="0.2">
      <c r="A341" s="188">
        <v>99</v>
      </c>
      <c r="B341" s="187" t="s">
        <v>1453</v>
      </c>
      <c r="C341" s="187" t="s">
        <v>1464</v>
      </c>
      <c r="D341" s="187" t="s">
        <v>1465</v>
      </c>
      <c r="E341" s="207">
        <v>2.88</v>
      </c>
      <c r="F341" s="207">
        <v>0.88</v>
      </c>
      <c r="G341" s="172" t="s">
        <v>1847</v>
      </c>
      <c r="H341" s="186" t="s">
        <v>1848</v>
      </c>
      <c r="I341" s="130"/>
      <c r="J341" s="130"/>
      <c r="K341" s="130"/>
      <c r="L341" s="130"/>
      <c r="M341" s="130">
        <v>2023</v>
      </c>
      <c r="N341" s="263" t="s">
        <v>2119</v>
      </c>
      <c r="O341" s="251" t="s">
        <v>301</v>
      </c>
      <c r="P341" s="251" t="s">
        <v>196</v>
      </c>
      <c r="Q341" s="183">
        <v>11</v>
      </c>
      <c r="R341" s="183">
        <v>6</v>
      </c>
    </row>
    <row r="342" spans="1:18" s="141" customFormat="1" ht="38.25" x14ac:dyDescent="0.2">
      <c r="A342" s="188">
        <v>100</v>
      </c>
      <c r="B342" s="187" t="s">
        <v>140</v>
      </c>
      <c r="C342" s="187" t="s">
        <v>1466</v>
      </c>
      <c r="D342" s="187" t="s">
        <v>1467</v>
      </c>
      <c r="E342" s="207">
        <v>0.17</v>
      </c>
      <c r="F342" s="207">
        <v>0.17</v>
      </c>
      <c r="G342" s="172" t="s">
        <v>1849</v>
      </c>
      <c r="H342" s="174" t="s">
        <v>1850</v>
      </c>
      <c r="I342" s="130"/>
      <c r="J342" s="130"/>
      <c r="K342" s="130"/>
      <c r="L342" s="130"/>
      <c r="M342" s="130">
        <v>2023</v>
      </c>
      <c r="N342" s="263" t="s">
        <v>2120</v>
      </c>
      <c r="O342" s="251" t="s">
        <v>13</v>
      </c>
      <c r="P342" s="251" t="s">
        <v>192</v>
      </c>
      <c r="Q342" s="183">
        <v>5</v>
      </c>
      <c r="R342" s="183">
        <v>2</v>
      </c>
    </row>
    <row r="343" spans="1:18" s="141" customFormat="1" ht="38.25" x14ac:dyDescent="0.2">
      <c r="A343" s="188">
        <v>101</v>
      </c>
      <c r="B343" s="187" t="s">
        <v>1468</v>
      </c>
      <c r="C343" s="187" t="s">
        <v>1469</v>
      </c>
      <c r="D343" s="187" t="s">
        <v>1470</v>
      </c>
      <c r="E343" s="207">
        <v>1.2E-2</v>
      </c>
      <c r="F343" s="207">
        <v>1.2E-2</v>
      </c>
      <c r="G343" s="172" t="s">
        <v>1851</v>
      </c>
      <c r="H343" s="174" t="s">
        <v>1852</v>
      </c>
      <c r="I343" s="130"/>
      <c r="J343" s="130"/>
      <c r="K343" s="130"/>
      <c r="L343" s="130"/>
      <c r="M343" s="130">
        <v>2023</v>
      </c>
      <c r="N343" s="263" t="s">
        <v>2121</v>
      </c>
      <c r="O343" s="251" t="s">
        <v>301</v>
      </c>
      <c r="P343" s="251" t="s">
        <v>196</v>
      </c>
      <c r="Q343" s="183">
        <v>11</v>
      </c>
      <c r="R343" s="183">
        <v>6</v>
      </c>
    </row>
    <row r="344" spans="1:18" s="141" customFormat="1" ht="76.5" x14ac:dyDescent="0.2">
      <c r="A344" s="188">
        <v>102</v>
      </c>
      <c r="B344" s="187" t="s">
        <v>1471</v>
      </c>
      <c r="C344" s="187" t="s">
        <v>1472</v>
      </c>
      <c r="D344" s="187" t="s">
        <v>1473</v>
      </c>
      <c r="E344" s="207">
        <v>0.06</v>
      </c>
      <c r="F344" s="207">
        <v>0.06</v>
      </c>
      <c r="G344" s="172" t="s">
        <v>1474</v>
      </c>
      <c r="H344" s="186" t="s">
        <v>1475</v>
      </c>
      <c r="I344" s="130"/>
      <c r="J344" s="130"/>
      <c r="K344" s="130"/>
      <c r="L344" s="130"/>
      <c r="M344" s="130">
        <v>2023</v>
      </c>
      <c r="N344" s="263" t="s">
        <v>2122</v>
      </c>
      <c r="O344" s="251" t="s">
        <v>15</v>
      </c>
      <c r="P344" s="251" t="s">
        <v>198</v>
      </c>
      <c r="Q344" s="183">
        <v>7</v>
      </c>
      <c r="R344" s="183">
        <v>8</v>
      </c>
    </row>
    <row r="345" spans="1:18" s="141" customFormat="1" ht="38.25" x14ac:dyDescent="0.2">
      <c r="A345" s="188">
        <v>103</v>
      </c>
      <c r="B345" s="187" t="s">
        <v>1476</v>
      </c>
      <c r="C345" s="187" t="s">
        <v>1477</v>
      </c>
      <c r="D345" s="187" t="s">
        <v>1478</v>
      </c>
      <c r="E345" s="207">
        <v>37.9</v>
      </c>
      <c r="F345" s="207">
        <v>37.9</v>
      </c>
      <c r="G345" s="172" t="s">
        <v>1479</v>
      </c>
      <c r="H345" s="186" t="s">
        <v>1480</v>
      </c>
      <c r="I345" s="130"/>
      <c r="J345" s="130"/>
      <c r="K345" s="130"/>
      <c r="L345" s="130"/>
      <c r="M345" s="130">
        <v>2023</v>
      </c>
      <c r="N345" s="263" t="s">
        <v>2123</v>
      </c>
      <c r="O345" s="251" t="s">
        <v>301</v>
      </c>
      <c r="P345" s="251" t="s">
        <v>197</v>
      </c>
      <c r="Q345" s="183">
        <v>11</v>
      </c>
      <c r="R345" s="183">
        <v>7</v>
      </c>
    </row>
    <row r="346" spans="1:18" s="141" customFormat="1" ht="38.25" x14ac:dyDescent="0.2">
      <c r="A346" s="188">
        <v>104</v>
      </c>
      <c r="B346" s="187" t="s">
        <v>1481</v>
      </c>
      <c r="C346" s="187" t="s">
        <v>1477</v>
      </c>
      <c r="D346" s="187" t="s">
        <v>1482</v>
      </c>
      <c r="E346" s="207">
        <v>99.52</v>
      </c>
      <c r="F346" s="207">
        <v>99.52</v>
      </c>
      <c r="G346" s="172" t="s">
        <v>1483</v>
      </c>
      <c r="H346" s="186" t="s">
        <v>332</v>
      </c>
      <c r="I346" s="130"/>
      <c r="J346" s="130"/>
      <c r="K346" s="130"/>
      <c r="L346" s="130"/>
      <c r="M346" s="130">
        <v>2023</v>
      </c>
      <c r="N346" s="263" t="s">
        <v>2124</v>
      </c>
      <c r="O346" s="251" t="s">
        <v>13</v>
      </c>
      <c r="P346" s="251" t="s">
        <v>192</v>
      </c>
      <c r="Q346" s="183">
        <v>5</v>
      </c>
      <c r="R346" s="183">
        <v>2</v>
      </c>
    </row>
    <row r="347" spans="1:18" s="141" customFormat="1" ht="38.25" x14ac:dyDescent="0.2">
      <c r="A347" s="188">
        <v>105</v>
      </c>
      <c r="B347" s="187" t="s">
        <v>97</v>
      </c>
      <c r="C347" s="187" t="s">
        <v>1484</v>
      </c>
      <c r="D347" s="187" t="s">
        <v>1485</v>
      </c>
      <c r="E347" s="207">
        <v>2.8340000000000001</v>
      </c>
      <c r="F347" s="207">
        <v>2.8340000000000001</v>
      </c>
      <c r="G347" s="172" t="s">
        <v>331</v>
      </c>
      <c r="H347" s="186" t="s">
        <v>586</v>
      </c>
      <c r="I347" s="130"/>
      <c r="J347" s="130"/>
      <c r="K347" s="130"/>
      <c r="L347" s="130"/>
      <c r="M347" s="130">
        <v>2023</v>
      </c>
      <c r="N347" s="263" t="s">
        <v>2125</v>
      </c>
      <c r="O347" s="251" t="s">
        <v>14</v>
      </c>
      <c r="P347" s="251" t="s">
        <v>196</v>
      </c>
      <c r="Q347" s="183">
        <v>6</v>
      </c>
      <c r="R347" s="183">
        <v>6</v>
      </c>
    </row>
    <row r="348" spans="1:18" s="141" customFormat="1" ht="51" x14ac:dyDescent="0.2">
      <c r="A348" s="188">
        <v>106</v>
      </c>
      <c r="B348" s="187" t="s">
        <v>1486</v>
      </c>
      <c r="C348" s="187" t="s">
        <v>1487</v>
      </c>
      <c r="D348" s="187" t="s">
        <v>1488</v>
      </c>
      <c r="E348" s="207">
        <v>73.400000000000006</v>
      </c>
      <c r="F348" s="207">
        <v>73.400000000000006</v>
      </c>
      <c r="G348" s="172" t="s">
        <v>1489</v>
      </c>
      <c r="H348" s="186" t="s">
        <v>1490</v>
      </c>
      <c r="I348" s="130"/>
      <c r="J348" s="130"/>
      <c r="K348" s="130"/>
      <c r="L348" s="130"/>
      <c r="M348" s="130">
        <v>2023</v>
      </c>
      <c r="N348" s="263" t="s">
        <v>2126</v>
      </c>
      <c r="O348" s="251" t="s">
        <v>16</v>
      </c>
      <c r="P348" s="251" t="s">
        <v>198</v>
      </c>
      <c r="Q348" s="183">
        <v>8</v>
      </c>
      <c r="R348" s="183">
        <v>8</v>
      </c>
    </row>
    <row r="349" spans="1:18" s="141" customFormat="1" ht="38.25" x14ac:dyDescent="0.2">
      <c r="A349" s="188">
        <v>107</v>
      </c>
      <c r="B349" s="187" t="s">
        <v>1491</v>
      </c>
      <c r="C349" s="187" t="s">
        <v>1492</v>
      </c>
      <c r="D349" s="187" t="s">
        <v>1493</v>
      </c>
      <c r="E349" s="207">
        <v>0.36</v>
      </c>
      <c r="F349" s="207">
        <v>0.36</v>
      </c>
      <c r="G349" s="172" t="s">
        <v>1494</v>
      </c>
      <c r="H349" s="186" t="s">
        <v>1495</v>
      </c>
      <c r="I349" s="130"/>
      <c r="J349" s="130"/>
      <c r="K349" s="130"/>
      <c r="L349" s="130"/>
      <c r="M349" s="130">
        <v>2023</v>
      </c>
      <c r="N349" s="263" t="s">
        <v>2127</v>
      </c>
      <c r="O349" s="251" t="s">
        <v>14</v>
      </c>
      <c r="P349" s="251" t="s">
        <v>196</v>
      </c>
      <c r="Q349" s="183">
        <v>6</v>
      </c>
      <c r="R349" s="183">
        <v>6</v>
      </c>
    </row>
    <row r="350" spans="1:18" s="141" customFormat="1" ht="63.75" x14ac:dyDescent="0.2">
      <c r="A350" s="188">
        <v>108</v>
      </c>
      <c r="B350" s="187" t="s">
        <v>1496</v>
      </c>
      <c r="C350" s="187" t="s">
        <v>1497</v>
      </c>
      <c r="D350" s="187" t="s">
        <v>1498</v>
      </c>
      <c r="E350" s="207">
        <v>25.48</v>
      </c>
      <c r="F350" s="207">
        <v>25.48</v>
      </c>
      <c r="G350" s="172" t="s">
        <v>1499</v>
      </c>
      <c r="H350" s="186" t="s">
        <v>1500</v>
      </c>
      <c r="I350" s="130"/>
      <c r="J350" s="130"/>
      <c r="K350" s="130"/>
      <c r="L350" s="130"/>
      <c r="M350" s="130">
        <v>2023</v>
      </c>
      <c r="N350" s="263" t="s">
        <v>2128</v>
      </c>
      <c r="O350" s="251" t="s">
        <v>14</v>
      </c>
      <c r="P350" s="251" t="s">
        <v>196</v>
      </c>
      <c r="Q350" s="183">
        <v>6</v>
      </c>
      <c r="R350" s="183">
        <v>6</v>
      </c>
    </row>
    <row r="351" spans="1:18" s="141" customFormat="1" ht="25.5" x14ac:dyDescent="0.2">
      <c r="A351" s="188">
        <v>109</v>
      </c>
      <c r="B351" s="187" t="s">
        <v>1501</v>
      </c>
      <c r="C351" s="187" t="s">
        <v>1502</v>
      </c>
      <c r="D351" s="187" t="s">
        <v>1503</v>
      </c>
      <c r="E351" s="207">
        <v>1</v>
      </c>
      <c r="F351" s="207">
        <v>0.12</v>
      </c>
      <c r="G351" s="172" t="s">
        <v>1504</v>
      </c>
      <c r="H351" s="186" t="s">
        <v>1505</v>
      </c>
      <c r="I351" s="130"/>
      <c r="J351" s="130"/>
      <c r="K351" s="130"/>
      <c r="L351" s="130"/>
      <c r="M351" s="130">
        <v>2023</v>
      </c>
      <c r="N351" s="263" t="s">
        <v>2129</v>
      </c>
      <c r="O351" s="251" t="s">
        <v>301</v>
      </c>
      <c r="P351" s="251" t="s">
        <v>191</v>
      </c>
      <c r="Q351" s="183">
        <v>11</v>
      </c>
      <c r="R351" s="183">
        <v>1</v>
      </c>
    </row>
    <row r="352" spans="1:18" s="141" customFormat="1" ht="54.6" customHeight="1" x14ac:dyDescent="0.2">
      <c r="A352" s="188">
        <v>110</v>
      </c>
      <c r="B352" s="187" t="s">
        <v>1336</v>
      </c>
      <c r="C352" s="187" t="s">
        <v>1506</v>
      </c>
      <c r="D352" s="187" t="s">
        <v>1507</v>
      </c>
      <c r="E352" s="207">
        <v>0.86</v>
      </c>
      <c r="F352" s="207">
        <v>0.86</v>
      </c>
      <c r="G352" s="172" t="s">
        <v>1853</v>
      </c>
      <c r="H352" s="186" t="s">
        <v>1854</v>
      </c>
      <c r="I352" s="130"/>
      <c r="J352" s="130"/>
      <c r="K352" s="130"/>
      <c r="L352" s="130"/>
      <c r="M352" s="130">
        <v>2023</v>
      </c>
      <c r="N352" s="263" t="s">
        <v>2130</v>
      </c>
      <c r="O352" s="251" t="s">
        <v>301</v>
      </c>
      <c r="P352" s="251" t="s">
        <v>196</v>
      </c>
      <c r="Q352" s="183">
        <v>11</v>
      </c>
      <c r="R352" s="183">
        <v>6</v>
      </c>
    </row>
    <row r="353" spans="1:18" s="141" customFormat="1" ht="19.149999999999999" customHeight="1" x14ac:dyDescent="0.2">
      <c r="A353" s="142"/>
      <c r="B353" s="143"/>
      <c r="C353" s="142"/>
      <c r="D353" s="147" t="s">
        <v>223</v>
      </c>
      <c r="E353" s="166">
        <f>SUM(E243:E352)</f>
        <v>854.31099999999969</v>
      </c>
      <c r="F353" s="166">
        <f>SUM(F243:F352)</f>
        <v>1073.7659999999996</v>
      </c>
      <c r="G353" s="183"/>
      <c r="H353" s="183"/>
      <c r="I353" s="108"/>
      <c r="J353" s="108"/>
      <c r="K353" s="108"/>
      <c r="L353" s="108"/>
      <c r="M353" s="108"/>
      <c r="N353" s="263"/>
      <c r="O353" s="251"/>
      <c r="P353" s="251"/>
      <c r="Q353" s="108"/>
      <c r="R353" s="108"/>
    </row>
    <row r="354" spans="1:18" s="141" customFormat="1" ht="21" customHeight="1" x14ac:dyDescent="0.2">
      <c r="A354" s="359" t="s">
        <v>235</v>
      </c>
      <c r="B354" s="360"/>
      <c r="C354" s="360"/>
      <c r="D354" s="360"/>
      <c r="E354" s="360"/>
      <c r="F354" s="360"/>
      <c r="G354" s="360"/>
      <c r="H354" s="360"/>
      <c r="I354" s="360"/>
      <c r="J354" s="360"/>
      <c r="K354" s="360"/>
      <c r="L354" s="360"/>
      <c r="M354" s="248"/>
      <c r="N354" s="265"/>
      <c r="O354" s="257"/>
      <c r="P354" s="257"/>
      <c r="Q354" s="244"/>
      <c r="R354" s="244"/>
    </row>
    <row r="355" spans="1:18" s="141" customFormat="1" ht="42" customHeight="1" x14ac:dyDescent="0.2">
      <c r="A355" s="186">
        <v>1</v>
      </c>
      <c r="B355" s="192" t="s">
        <v>104</v>
      </c>
      <c r="C355" s="192" t="s">
        <v>710</v>
      </c>
      <c r="D355" s="192" t="s">
        <v>1508</v>
      </c>
      <c r="E355" s="214"/>
      <c r="F355" s="208">
        <v>0.5</v>
      </c>
      <c r="G355" s="172"/>
      <c r="H355" s="175" t="s">
        <v>711</v>
      </c>
      <c r="I355" s="130"/>
      <c r="J355" s="130"/>
      <c r="K355" s="130"/>
      <c r="L355" s="130"/>
      <c r="M355" s="130">
        <v>2023</v>
      </c>
      <c r="N355" s="263" t="s">
        <v>2131</v>
      </c>
      <c r="O355" s="251"/>
      <c r="P355" s="251" t="s">
        <v>193</v>
      </c>
      <c r="Q355" s="108"/>
      <c r="R355" s="183">
        <v>3</v>
      </c>
    </row>
    <row r="356" spans="1:18" s="141" customFormat="1" ht="39.6" customHeight="1" x14ac:dyDescent="0.2">
      <c r="A356" s="186">
        <v>2</v>
      </c>
      <c r="B356" s="192" t="s">
        <v>104</v>
      </c>
      <c r="C356" s="192" t="s">
        <v>712</v>
      </c>
      <c r="D356" s="192" t="s">
        <v>1509</v>
      </c>
      <c r="E356" s="208">
        <v>1</v>
      </c>
      <c r="F356" s="208">
        <v>1</v>
      </c>
      <c r="G356" s="172" t="s">
        <v>1856</v>
      </c>
      <c r="H356" s="175" t="s">
        <v>713</v>
      </c>
      <c r="I356" s="130"/>
      <c r="J356" s="130"/>
      <c r="K356" s="130"/>
      <c r="L356" s="130"/>
      <c r="M356" s="130">
        <v>2023</v>
      </c>
      <c r="N356" s="263" t="s">
        <v>2133</v>
      </c>
      <c r="O356" s="251" t="s">
        <v>301</v>
      </c>
      <c r="P356" s="251" t="s">
        <v>197</v>
      </c>
      <c r="Q356" s="183">
        <v>11</v>
      </c>
      <c r="R356" s="183">
        <v>7</v>
      </c>
    </row>
    <row r="357" spans="1:18" s="141" customFormat="1" ht="70.900000000000006" customHeight="1" x14ac:dyDescent="0.2">
      <c r="A357" s="186">
        <v>3</v>
      </c>
      <c r="B357" s="192" t="s">
        <v>104</v>
      </c>
      <c r="C357" s="192" t="s">
        <v>714</v>
      </c>
      <c r="D357" s="192" t="s">
        <v>1510</v>
      </c>
      <c r="E357" s="208">
        <v>0.5</v>
      </c>
      <c r="F357" s="214"/>
      <c r="G357" s="172" t="s">
        <v>1855</v>
      </c>
      <c r="H357" s="175"/>
      <c r="I357" s="130"/>
      <c r="J357" s="130"/>
      <c r="K357" s="130"/>
      <c r="L357" s="130"/>
      <c r="M357" s="130">
        <v>2023</v>
      </c>
      <c r="N357" s="263" t="s">
        <v>2137</v>
      </c>
      <c r="O357" s="251" t="s">
        <v>9</v>
      </c>
      <c r="P357" s="251"/>
      <c r="Q357" s="183">
        <v>1</v>
      </c>
      <c r="R357" s="108"/>
    </row>
    <row r="358" spans="1:18" s="141" customFormat="1" ht="68.45" customHeight="1" x14ac:dyDescent="0.2">
      <c r="A358" s="186">
        <v>4</v>
      </c>
      <c r="B358" s="192" t="s">
        <v>104</v>
      </c>
      <c r="C358" s="192" t="s">
        <v>715</v>
      </c>
      <c r="D358" s="192" t="s">
        <v>1511</v>
      </c>
      <c r="E358" s="208">
        <v>0.36</v>
      </c>
      <c r="F358" s="214"/>
      <c r="G358" s="172" t="s">
        <v>1857</v>
      </c>
      <c r="H358" s="175"/>
      <c r="I358" s="130"/>
      <c r="J358" s="130"/>
      <c r="K358" s="130"/>
      <c r="L358" s="130"/>
      <c r="M358" s="130">
        <v>2023</v>
      </c>
      <c r="N358" s="263" t="s">
        <v>2142</v>
      </c>
      <c r="O358" s="251" t="s">
        <v>10</v>
      </c>
      <c r="P358" s="251"/>
      <c r="Q358" s="183">
        <v>2</v>
      </c>
      <c r="R358" s="108"/>
    </row>
    <row r="359" spans="1:18" s="141" customFormat="1" ht="31.9" customHeight="1" x14ac:dyDescent="0.2">
      <c r="A359" s="186">
        <v>5</v>
      </c>
      <c r="B359" s="192" t="s">
        <v>104</v>
      </c>
      <c r="C359" s="192" t="s">
        <v>716</v>
      </c>
      <c r="D359" s="192" t="s">
        <v>1512</v>
      </c>
      <c r="E359" s="208">
        <v>1</v>
      </c>
      <c r="F359" s="214"/>
      <c r="G359" s="172" t="s">
        <v>1858</v>
      </c>
      <c r="H359" s="175"/>
      <c r="I359" s="130"/>
      <c r="J359" s="130"/>
      <c r="K359" s="130"/>
      <c r="L359" s="130"/>
      <c r="M359" s="130">
        <v>2023</v>
      </c>
      <c r="N359" s="263" t="s">
        <v>2144</v>
      </c>
      <c r="O359" s="251" t="s">
        <v>293</v>
      </c>
      <c r="P359" s="251"/>
      <c r="Q359" s="183">
        <v>10</v>
      </c>
      <c r="R359" s="108"/>
    </row>
    <row r="360" spans="1:18" s="141" customFormat="1" ht="33.6" customHeight="1" x14ac:dyDescent="0.2">
      <c r="A360" s="186">
        <v>6</v>
      </c>
      <c r="B360" s="192" t="s">
        <v>104</v>
      </c>
      <c r="C360" s="192" t="s">
        <v>717</v>
      </c>
      <c r="D360" s="192" t="s">
        <v>718</v>
      </c>
      <c r="E360" s="208">
        <v>0.18</v>
      </c>
      <c r="F360" s="214"/>
      <c r="G360" s="172" t="s">
        <v>1859</v>
      </c>
      <c r="H360" s="175"/>
      <c r="I360" s="130"/>
      <c r="J360" s="130"/>
      <c r="K360" s="130"/>
      <c r="L360" s="130"/>
      <c r="M360" s="130">
        <v>2023</v>
      </c>
      <c r="N360" s="263" t="s">
        <v>2146</v>
      </c>
      <c r="O360" s="251" t="s">
        <v>9</v>
      </c>
      <c r="P360" s="251"/>
      <c r="Q360" s="183">
        <v>1</v>
      </c>
      <c r="R360" s="108"/>
    </row>
    <row r="361" spans="1:18" s="141" customFormat="1" ht="43.9" customHeight="1" x14ac:dyDescent="0.2">
      <c r="A361" s="186">
        <v>7</v>
      </c>
      <c r="B361" s="192" t="s">
        <v>104</v>
      </c>
      <c r="C361" s="192" t="s">
        <v>719</v>
      </c>
      <c r="D361" s="192" t="s">
        <v>1513</v>
      </c>
      <c r="E361" s="208">
        <v>1.08</v>
      </c>
      <c r="F361" s="214"/>
      <c r="G361" s="172" t="s">
        <v>1859</v>
      </c>
      <c r="H361" s="175"/>
      <c r="I361" s="130"/>
      <c r="J361" s="130"/>
      <c r="K361" s="130"/>
      <c r="L361" s="130"/>
      <c r="M361" s="130">
        <v>2023</v>
      </c>
      <c r="N361" s="263" t="s">
        <v>2149</v>
      </c>
      <c r="O361" s="251" t="s">
        <v>9</v>
      </c>
      <c r="P361" s="251"/>
      <c r="Q361" s="183">
        <v>1</v>
      </c>
      <c r="R361" s="108"/>
    </row>
    <row r="362" spans="1:18" s="141" customFormat="1" ht="43.9" customHeight="1" x14ac:dyDescent="0.2">
      <c r="A362" s="186">
        <v>8</v>
      </c>
      <c r="B362" s="192" t="s">
        <v>104</v>
      </c>
      <c r="C362" s="192" t="s">
        <v>720</v>
      </c>
      <c r="D362" s="192" t="s">
        <v>1514</v>
      </c>
      <c r="E362" s="208">
        <v>0.36</v>
      </c>
      <c r="F362" s="214"/>
      <c r="G362" s="172" t="s">
        <v>721</v>
      </c>
      <c r="H362" s="175"/>
      <c r="I362" s="130"/>
      <c r="J362" s="130"/>
      <c r="K362" s="130"/>
      <c r="L362" s="130"/>
      <c r="M362" s="130">
        <v>2023</v>
      </c>
      <c r="N362" s="263" t="s">
        <v>2151</v>
      </c>
      <c r="O362" s="251" t="s">
        <v>9</v>
      </c>
      <c r="P362" s="251"/>
      <c r="Q362" s="183">
        <v>1</v>
      </c>
      <c r="R362" s="108"/>
    </row>
    <row r="363" spans="1:18" s="141" customFormat="1" ht="43.9" customHeight="1" x14ac:dyDescent="0.2">
      <c r="A363" s="186">
        <v>9</v>
      </c>
      <c r="B363" s="192" t="s">
        <v>104</v>
      </c>
      <c r="C363" s="192" t="s">
        <v>722</v>
      </c>
      <c r="D363" s="192" t="s">
        <v>1515</v>
      </c>
      <c r="E363" s="208">
        <v>0.36</v>
      </c>
      <c r="F363" s="214"/>
      <c r="G363" s="172" t="s">
        <v>723</v>
      </c>
      <c r="H363" s="175"/>
      <c r="I363" s="130"/>
      <c r="J363" s="130"/>
      <c r="K363" s="130"/>
      <c r="L363" s="130"/>
      <c r="M363" s="130">
        <v>2023</v>
      </c>
      <c r="N363" s="263" t="s">
        <v>2155</v>
      </c>
      <c r="O363" s="251" t="s">
        <v>14</v>
      </c>
      <c r="P363" s="251"/>
      <c r="Q363" s="183">
        <v>6</v>
      </c>
      <c r="R363" s="108"/>
    </row>
    <row r="364" spans="1:18" s="141" customFormat="1" ht="43.9" customHeight="1" x14ac:dyDescent="0.2">
      <c r="A364" s="186">
        <v>10</v>
      </c>
      <c r="B364" s="192" t="s">
        <v>104</v>
      </c>
      <c r="C364" s="192" t="s">
        <v>724</v>
      </c>
      <c r="D364" s="192" t="s">
        <v>1516</v>
      </c>
      <c r="E364" s="208">
        <v>0.5</v>
      </c>
      <c r="F364" s="214"/>
      <c r="G364" s="172" t="s">
        <v>522</v>
      </c>
      <c r="H364" s="175"/>
      <c r="I364" s="130"/>
      <c r="J364" s="130"/>
      <c r="K364" s="130"/>
      <c r="L364" s="130"/>
      <c r="M364" s="130">
        <v>2023</v>
      </c>
      <c r="N364" s="263" t="s">
        <v>2157</v>
      </c>
      <c r="O364" s="251" t="s">
        <v>293</v>
      </c>
      <c r="P364" s="251"/>
      <c r="Q364" s="183">
        <v>10</v>
      </c>
      <c r="R364" s="108"/>
    </row>
    <row r="365" spans="1:18" s="141" customFormat="1" ht="43.9" customHeight="1" x14ac:dyDescent="0.2">
      <c r="A365" s="186">
        <v>11</v>
      </c>
      <c r="B365" s="192" t="s">
        <v>104</v>
      </c>
      <c r="C365" s="192" t="s">
        <v>725</v>
      </c>
      <c r="D365" s="192" t="s">
        <v>1517</v>
      </c>
      <c r="E365" s="208">
        <v>0.36</v>
      </c>
      <c r="F365" s="214"/>
      <c r="G365" s="172" t="s">
        <v>726</v>
      </c>
      <c r="H365" s="175"/>
      <c r="I365" s="130"/>
      <c r="J365" s="130"/>
      <c r="K365" s="130"/>
      <c r="L365" s="130"/>
      <c r="M365" s="130">
        <v>2023</v>
      </c>
      <c r="N365" s="263" t="s">
        <v>2160</v>
      </c>
      <c r="O365" s="251" t="s">
        <v>14</v>
      </c>
      <c r="P365" s="251"/>
      <c r="Q365" s="183">
        <v>6</v>
      </c>
      <c r="R365" s="108"/>
    </row>
    <row r="366" spans="1:18" s="141" customFormat="1" ht="43.9" customHeight="1" x14ac:dyDescent="0.2">
      <c r="A366" s="186">
        <v>12</v>
      </c>
      <c r="B366" s="192" t="s">
        <v>104</v>
      </c>
      <c r="C366" s="192" t="s">
        <v>727</v>
      </c>
      <c r="D366" s="192" t="s">
        <v>1518</v>
      </c>
      <c r="E366" s="208">
        <v>0.36</v>
      </c>
      <c r="F366" s="214"/>
      <c r="G366" s="172" t="s">
        <v>728</v>
      </c>
      <c r="H366" s="175"/>
      <c r="I366" s="130"/>
      <c r="J366" s="130"/>
      <c r="K366" s="130"/>
      <c r="L366" s="130"/>
      <c r="M366" s="130">
        <v>2023</v>
      </c>
      <c r="N366" s="263" t="s">
        <v>2164</v>
      </c>
      <c r="O366" s="251" t="s">
        <v>293</v>
      </c>
      <c r="P366" s="251"/>
      <c r="Q366" s="183">
        <v>10</v>
      </c>
      <c r="R366" s="108"/>
    </row>
    <row r="367" spans="1:18" s="141" customFormat="1" ht="33.6" customHeight="1" x14ac:dyDescent="0.2">
      <c r="A367" s="186">
        <v>13</v>
      </c>
      <c r="B367" s="192" t="s">
        <v>104</v>
      </c>
      <c r="C367" s="192" t="s">
        <v>729</v>
      </c>
      <c r="D367" s="192" t="s">
        <v>1519</v>
      </c>
      <c r="E367" s="214"/>
      <c r="F367" s="208">
        <v>0.54</v>
      </c>
      <c r="G367" s="172"/>
      <c r="H367" s="175" t="s">
        <v>730</v>
      </c>
      <c r="I367" s="130"/>
      <c r="J367" s="130"/>
      <c r="K367" s="130"/>
      <c r="L367" s="130"/>
      <c r="M367" s="130">
        <v>2023</v>
      </c>
      <c r="N367" s="263" t="s">
        <v>2165</v>
      </c>
      <c r="O367" s="251"/>
      <c r="P367" s="251" t="s">
        <v>196</v>
      </c>
      <c r="Q367" s="108"/>
      <c r="R367" s="183">
        <v>6</v>
      </c>
    </row>
    <row r="368" spans="1:18" s="141" customFormat="1" ht="54" customHeight="1" x14ac:dyDescent="0.2">
      <c r="A368" s="186">
        <v>14</v>
      </c>
      <c r="B368" s="192" t="s">
        <v>104</v>
      </c>
      <c r="C368" s="192" t="s">
        <v>731</v>
      </c>
      <c r="D368" s="192" t="s">
        <v>1520</v>
      </c>
      <c r="E368" s="208">
        <v>0.54</v>
      </c>
      <c r="F368" s="208">
        <v>0.54</v>
      </c>
      <c r="G368" s="172" t="s">
        <v>732</v>
      </c>
      <c r="H368" s="175" t="s">
        <v>733</v>
      </c>
      <c r="I368" s="130"/>
      <c r="J368" s="130"/>
      <c r="K368" s="130"/>
      <c r="L368" s="130"/>
      <c r="M368" s="130">
        <v>2023</v>
      </c>
      <c r="N368" s="263" t="s">
        <v>2166</v>
      </c>
      <c r="O368" s="251" t="s">
        <v>11</v>
      </c>
      <c r="P368" s="251" t="s">
        <v>192</v>
      </c>
      <c r="Q368" s="183">
        <v>3</v>
      </c>
      <c r="R368" s="183">
        <v>2</v>
      </c>
    </row>
    <row r="369" spans="1:18" s="141" customFormat="1" ht="41.45" customHeight="1" x14ac:dyDescent="0.2">
      <c r="A369" s="186">
        <v>15</v>
      </c>
      <c r="B369" s="192" t="s">
        <v>104</v>
      </c>
      <c r="C369" s="192" t="s">
        <v>734</v>
      </c>
      <c r="D369" s="192" t="s">
        <v>1521</v>
      </c>
      <c r="E369" s="214"/>
      <c r="F369" s="208">
        <v>0.36</v>
      </c>
      <c r="G369" s="172"/>
      <c r="H369" s="175" t="s">
        <v>735</v>
      </c>
      <c r="I369" s="130"/>
      <c r="J369" s="130"/>
      <c r="K369" s="130"/>
      <c r="L369" s="130"/>
      <c r="M369" s="130">
        <v>2023</v>
      </c>
      <c r="N369" s="263" t="s">
        <v>2168</v>
      </c>
      <c r="O369" s="251"/>
      <c r="P369" s="251" t="s">
        <v>196</v>
      </c>
      <c r="Q369" s="108"/>
      <c r="R369" s="183">
        <v>6</v>
      </c>
    </row>
    <row r="370" spans="1:18" s="141" customFormat="1" ht="35.450000000000003" customHeight="1" x14ac:dyDescent="0.2">
      <c r="A370" s="186">
        <v>16</v>
      </c>
      <c r="B370" s="192" t="s">
        <v>104</v>
      </c>
      <c r="C370" s="192" t="s">
        <v>736</v>
      </c>
      <c r="D370" s="192" t="s">
        <v>1522</v>
      </c>
      <c r="E370" s="208">
        <v>0.5</v>
      </c>
      <c r="F370" s="214"/>
      <c r="G370" s="172" t="s">
        <v>737</v>
      </c>
      <c r="H370" s="175"/>
      <c r="I370" s="130"/>
      <c r="J370" s="130"/>
      <c r="K370" s="130"/>
      <c r="L370" s="130"/>
      <c r="M370" s="130">
        <v>2023</v>
      </c>
      <c r="N370" s="263" t="s">
        <v>2169</v>
      </c>
      <c r="O370" s="251" t="s">
        <v>293</v>
      </c>
      <c r="P370" s="251"/>
      <c r="Q370" s="183">
        <v>10</v>
      </c>
      <c r="R370" s="108"/>
    </row>
    <row r="371" spans="1:18" s="141" customFormat="1" ht="39.6" customHeight="1" x14ac:dyDescent="0.2">
      <c r="A371" s="186">
        <v>17</v>
      </c>
      <c r="B371" s="192" t="s">
        <v>104</v>
      </c>
      <c r="C371" s="192" t="s">
        <v>738</v>
      </c>
      <c r="D371" s="192" t="s">
        <v>1523</v>
      </c>
      <c r="E371" s="208">
        <v>0.54</v>
      </c>
      <c r="F371" s="214"/>
      <c r="G371" s="172" t="s">
        <v>739</v>
      </c>
      <c r="H371" s="175"/>
      <c r="I371" s="130"/>
      <c r="J371" s="130"/>
      <c r="K371" s="130"/>
      <c r="L371" s="130"/>
      <c r="M371" s="130">
        <v>2023</v>
      </c>
      <c r="N371" s="263" t="s">
        <v>2171</v>
      </c>
      <c r="O371" s="251" t="s">
        <v>293</v>
      </c>
      <c r="P371" s="251"/>
      <c r="Q371" s="183">
        <v>10</v>
      </c>
      <c r="R371" s="108"/>
    </row>
    <row r="372" spans="1:18" s="141" customFormat="1" ht="38.450000000000003" customHeight="1" x14ac:dyDescent="0.2">
      <c r="A372" s="186">
        <v>18</v>
      </c>
      <c r="B372" s="192" t="s">
        <v>104</v>
      </c>
      <c r="C372" s="192" t="s">
        <v>743</v>
      </c>
      <c r="D372" s="192" t="s">
        <v>1524</v>
      </c>
      <c r="E372" s="214"/>
      <c r="F372" s="208">
        <v>0.36</v>
      </c>
      <c r="G372" s="172"/>
      <c r="H372" s="175" t="s">
        <v>396</v>
      </c>
      <c r="I372" s="130"/>
      <c r="J372" s="130"/>
      <c r="K372" s="130"/>
      <c r="L372" s="130"/>
      <c r="M372" s="130">
        <v>2023</v>
      </c>
      <c r="N372" s="263" t="s">
        <v>2173</v>
      </c>
      <c r="O372" s="251"/>
      <c r="P372" s="251" t="s">
        <v>196</v>
      </c>
      <c r="Q372" s="108"/>
      <c r="R372" s="183">
        <v>6</v>
      </c>
    </row>
    <row r="373" spans="1:18" s="141" customFormat="1" ht="40.15" customHeight="1" x14ac:dyDescent="0.2">
      <c r="A373" s="186">
        <v>19</v>
      </c>
      <c r="B373" s="192" t="s">
        <v>104</v>
      </c>
      <c r="C373" s="192" t="s">
        <v>744</v>
      </c>
      <c r="D373" s="192" t="s">
        <v>1525</v>
      </c>
      <c r="E373" s="208">
        <v>0.24</v>
      </c>
      <c r="F373" s="214"/>
      <c r="G373" s="172" t="s">
        <v>745</v>
      </c>
      <c r="H373" s="175"/>
      <c r="I373" s="130"/>
      <c r="J373" s="130"/>
      <c r="K373" s="130"/>
      <c r="L373" s="130"/>
      <c r="M373" s="130">
        <v>2023</v>
      </c>
      <c r="N373" s="263" t="s">
        <v>2176</v>
      </c>
      <c r="O373" s="251" t="s">
        <v>293</v>
      </c>
      <c r="P373" s="251" t="s">
        <v>196</v>
      </c>
      <c r="Q373" s="183">
        <v>10</v>
      </c>
      <c r="R373" s="183">
        <v>6</v>
      </c>
    </row>
    <row r="374" spans="1:18" s="141" customFormat="1" ht="39.6" customHeight="1" x14ac:dyDescent="0.2">
      <c r="A374" s="186">
        <v>20</v>
      </c>
      <c r="B374" s="192" t="s">
        <v>104</v>
      </c>
      <c r="C374" s="192" t="s">
        <v>746</v>
      </c>
      <c r="D374" s="192" t="s">
        <v>1526</v>
      </c>
      <c r="E374" s="208">
        <v>0.54</v>
      </c>
      <c r="F374" s="208">
        <v>0.54</v>
      </c>
      <c r="G374" s="172" t="s">
        <v>747</v>
      </c>
      <c r="H374" s="175" t="s">
        <v>748</v>
      </c>
      <c r="I374" s="130"/>
      <c r="J374" s="130"/>
      <c r="K374" s="130"/>
      <c r="L374" s="130"/>
      <c r="M374" s="130">
        <v>2023</v>
      </c>
      <c r="N374" s="263" t="s">
        <v>2177</v>
      </c>
      <c r="O374" s="251" t="s">
        <v>293</v>
      </c>
      <c r="P374" s="251" t="s">
        <v>196</v>
      </c>
      <c r="Q374" s="183">
        <v>10</v>
      </c>
      <c r="R374" s="183">
        <v>6</v>
      </c>
    </row>
    <row r="375" spans="1:18" s="141" customFormat="1" ht="41.45" customHeight="1" x14ac:dyDescent="0.2">
      <c r="A375" s="186">
        <v>21</v>
      </c>
      <c r="B375" s="192" t="s">
        <v>104</v>
      </c>
      <c r="C375" s="192" t="s">
        <v>749</v>
      </c>
      <c r="D375" s="192" t="s">
        <v>1527</v>
      </c>
      <c r="E375" s="208">
        <v>0.72</v>
      </c>
      <c r="F375" s="214"/>
      <c r="G375" s="172" t="s">
        <v>380</v>
      </c>
      <c r="H375" s="175" t="s">
        <v>750</v>
      </c>
      <c r="I375" s="130"/>
      <c r="J375" s="130"/>
      <c r="K375" s="130"/>
      <c r="L375" s="130"/>
      <c r="M375" s="130">
        <v>2023</v>
      </c>
      <c r="N375" s="263" t="s">
        <v>2179</v>
      </c>
      <c r="O375" s="251" t="s">
        <v>15</v>
      </c>
      <c r="P375" s="251" t="s">
        <v>198</v>
      </c>
      <c r="Q375" s="183">
        <v>7</v>
      </c>
      <c r="R375" s="183">
        <v>8</v>
      </c>
    </row>
    <row r="376" spans="1:18" s="141" customFormat="1" ht="39.6" customHeight="1" x14ac:dyDescent="0.2">
      <c r="A376" s="186">
        <v>22</v>
      </c>
      <c r="B376" s="192" t="s">
        <v>104</v>
      </c>
      <c r="C376" s="192" t="s">
        <v>751</v>
      </c>
      <c r="D376" s="192" t="s">
        <v>1528</v>
      </c>
      <c r="E376" s="208">
        <v>1.32</v>
      </c>
      <c r="F376" s="208">
        <v>0.72</v>
      </c>
      <c r="G376" s="172" t="s">
        <v>752</v>
      </c>
      <c r="H376" s="175" t="s">
        <v>753</v>
      </c>
      <c r="I376" s="130"/>
      <c r="J376" s="130"/>
      <c r="K376" s="130"/>
      <c r="L376" s="130"/>
      <c r="M376" s="130">
        <v>2023</v>
      </c>
      <c r="N376" s="263" t="s">
        <v>2181</v>
      </c>
      <c r="O376" s="251" t="s">
        <v>14</v>
      </c>
      <c r="P376" s="251" t="s">
        <v>192</v>
      </c>
      <c r="Q376" s="183">
        <v>6</v>
      </c>
      <c r="R376" s="183">
        <v>2</v>
      </c>
    </row>
    <row r="377" spans="1:18" s="141" customFormat="1" ht="31.9" customHeight="1" x14ac:dyDescent="0.2">
      <c r="A377" s="186">
        <v>23</v>
      </c>
      <c r="B377" s="192" t="s">
        <v>104</v>
      </c>
      <c r="C377" s="192" t="s">
        <v>534</v>
      </c>
      <c r="D377" s="192" t="s">
        <v>1529</v>
      </c>
      <c r="E377" s="208">
        <v>0.54</v>
      </c>
      <c r="F377" s="214"/>
      <c r="G377" s="172" t="s">
        <v>754</v>
      </c>
      <c r="H377" s="175"/>
      <c r="I377" s="130"/>
      <c r="J377" s="130"/>
      <c r="K377" s="130"/>
      <c r="L377" s="130"/>
      <c r="M377" s="130">
        <v>2023</v>
      </c>
      <c r="N377" s="263" t="s">
        <v>2182</v>
      </c>
      <c r="O377" s="251" t="s">
        <v>293</v>
      </c>
      <c r="P377" s="251"/>
      <c r="Q377" s="183">
        <v>10</v>
      </c>
      <c r="R377" s="108"/>
    </row>
    <row r="378" spans="1:18" s="141" customFormat="1" ht="36.6" customHeight="1" x14ac:dyDescent="0.2">
      <c r="A378" s="186">
        <v>24</v>
      </c>
      <c r="B378" s="192" t="s">
        <v>104</v>
      </c>
      <c r="C378" s="192" t="s">
        <v>1530</v>
      </c>
      <c r="D378" s="192" t="s">
        <v>1531</v>
      </c>
      <c r="E378" s="208">
        <v>0.36</v>
      </c>
      <c r="F378" s="214"/>
      <c r="G378" s="172" t="s">
        <v>755</v>
      </c>
      <c r="H378" s="175"/>
      <c r="I378" s="130"/>
      <c r="J378" s="130"/>
      <c r="K378" s="130"/>
      <c r="L378" s="130"/>
      <c r="M378" s="130">
        <v>2023</v>
      </c>
      <c r="N378" s="263" t="s">
        <v>2183</v>
      </c>
      <c r="O378" s="251" t="s">
        <v>301</v>
      </c>
      <c r="P378" s="251"/>
      <c r="Q378" s="183">
        <v>11</v>
      </c>
      <c r="R378" s="108"/>
    </row>
    <row r="379" spans="1:18" s="141" customFormat="1" ht="37.9" customHeight="1" x14ac:dyDescent="0.2">
      <c r="A379" s="186">
        <v>25</v>
      </c>
      <c r="B379" s="192" t="s">
        <v>104</v>
      </c>
      <c r="C379" s="192" t="s">
        <v>756</v>
      </c>
      <c r="D379" s="192" t="s">
        <v>1532</v>
      </c>
      <c r="E379" s="208">
        <v>0.36</v>
      </c>
      <c r="F379" s="214"/>
      <c r="G379" s="172" t="s">
        <v>757</v>
      </c>
      <c r="H379" s="175"/>
      <c r="I379" s="130"/>
      <c r="J379" s="130"/>
      <c r="K379" s="130"/>
      <c r="L379" s="130"/>
      <c r="M379" s="130">
        <v>2023</v>
      </c>
      <c r="N379" s="263" t="s">
        <v>2186</v>
      </c>
      <c r="O379" s="251" t="s">
        <v>14</v>
      </c>
      <c r="P379" s="251"/>
      <c r="Q379" s="183">
        <v>6</v>
      </c>
      <c r="R379" s="108"/>
    </row>
    <row r="380" spans="1:18" s="141" customFormat="1" ht="37.9" customHeight="1" x14ac:dyDescent="0.2">
      <c r="A380" s="186">
        <v>26</v>
      </c>
      <c r="B380" s="192" t="s">
        <v>104</v>
      </c>
      <c r="C380" s="192" t="s">
        <v>758</v>
      </c>
      <c r="D380" s="192" t="s">
        <v>1533</v>
      </c>
      <c r="E380" s="208">
        <v>0.72</v>
      </c>
      <c r="F380" s="214"/>
      <c r="G380" s="172" t="s">
        <v>759</v>
      </c>
      <c r="H380" s="175"/>
      <c r="I380" s="130"/>
      <c r="J380" s="130"/>
      <c r="K380" s="130"/>
      <c r="L380" s="130"/>
      <c r="M380" s="130">
        <v>2023</v>
      </c>
      <c r="N380" s="263" t="s">
        <v>2191</v>
      </c>
      <c r="O380" s="251" t="s">
        <v>14</v>
      </c>
      <c r="P380" s="251"/>
      <c r="Q380" s="183">
        <v>6</v>
      </c>
      <c r="R380" s="108"/>
    </row>
    <row r="381" spans="1:18" s="141" customFormat="1" ht="37.9" customHeight="1" x14ac:dyDescent="0.2">
      <c r="A381" s="186">
        <v>27</v>
      </c>
      <c r="B381" s="192" t="s">
        <v>104</v>
      </c>
      <c r="C381" s="192" t="s">
        <v>760</v>
      </c>
      <c r="D381" s="192" t="s">
        <v>1534</v>
      </c>
      <c r="E381" s="208">
        <v>0.18</v>
      </c>
      <c r="F381" s="208">
        <v>0.18</v>
      </c>
      <c r="G381" s="172" t="s">
        <v>507</v>
      </c>
      <c r="H381" s="175" t="s">
        <v>761</v>
      </c>
      <c r="I381" s="130"/>
      <c r="J381" s="130"/>
      <c r="K381" s="130"/>
      <c r="L381" s="130"/>
      <c r="M381" s="130">
        <v>2023</v>
      </c>
      <c r="N381" s="263" t="s">
        <v>2195</v>
      </c>
      <c r="O381" s="251" t="s">
        <v>301</v>
      </c>
      <c r="P381" s="251" t="s">
        <v>197</v>
      </c>
      <c r="Q381" s="183">
        <v>11</v>
      </c>
      <c r="R381" s="183">
        <v>7</v>
      </c>
    </row>
    <row r="382" spans="1:18" s="141" customFormat="1" ht="37.9" customHeight="1" x14ac:dyDescent="0.2">
      <c r="A382" s="186">
        <v>28</v>
      </c>
      <c r="B382" s="192" t="s">
        <v>104</v>
      </c>
      <c r="C382" s="192" t="s">
        <v>762</v>
      </c>
      <c r="D382" s="192" t="s">
        <v>1535</v>
      </c>
      <c r="E382" s="208">
        <v>0.9</v>
      </c>
      <c r="F382" s="214"/>
      <c r="G382" s="172" t="s">
        <v>763</v>
      </c>
      <c r="H382" s="175"/>
      <c r="I382" s="130"/>
      <c r="J382" s="130"/>
      <c r="K382" s="130"/>
      <c r="L382" s="130"/>
      <c r="M382" s="130">
        <v>2023</v>
      </c>
      <c r="N382" s="263" t="s">
        <v>2197</v>
      </c>
      <c r="O382" s="251" t="s">
        <v>293</v>
      </c>
      <c r="P382" s="251"/>
      <c r="Q382" s="183">
        <v>10</v>
      </c>
      <c r="R382" s="108"/>
    </row>
    <row r="383" spans="1:18" s="141" customFormat="1" ht="37.9" customHeight="1" x14ac:dyDescent="0.2">
      <c r="A383" s="186">
        <v>29</v>
      </c>
      <c r="B383" s="192" t="s">
        <v>104</v>
      </c>
      <c r="C383" s="192" t="s">
        <v>764</v>
      </c>
      <c r="D383" s="192" t="s">
        <v>1536</v>
      </c>
      <c r="E383" s="208">
        <v>0.36</v>
      </c>
      <c r="F383" s="214"/>
      <c r="G383" s="172" t="s">
        <v>765</v>
      </c>
      <c r="H383" s="175"/>
      <c r="I383" s="130"/>
      <c r="J383" s="130"/>
      <c r="K383" s="130"/>
      <c r="L383" s="130"/>
      <c r="M383" s="130">
        <v>2023</v>
      </c>
      <c r="N383" s="263" t="s">
        <v>2204</v>
      </c>
      <c r="O383" s="251" t="s">
        <v>12</v>
      </c>
      <c r="P383" s="251"/>
      <c r="Q383" s="183">
        <v>4</v>
      </c>
      <c r="R383" s="108"/>
    </row>
    <row r="384" spans="1:18" s="141" customFormat="1" ht="37.9" customHeight="1" x14ac:dyDescent="0.2">
      <c r="A384" s="186">
        <v>30</v>
      </c>
      <c r="B384" s="192" t="s">
        <v>104</v>
      </c>
      <c r="C384" s="192" t="s">
        <v>766</v>
      </c>
      <c r="D384" s="192" t="s">
        <v>1537</v>
      </c>
      <c r="E384" s="208">
        <v>0.25</v>
      </c>
      <c r="F384" s="214"/>
      <c r="G384" s="172" t="s">
        <v>767</v>
      </c>
      <c r="H384" s="175"/>
      <c r="I384" s="130"/>
      <c r="J384" s="130"/>
      <c r="K384" s="130"/>
      <c r="L384" s="130"/>
      <c r="M384" s="130">
        <v>2023</v>
      </c>
      <c r="N384" s="263" t="s">
        <v>2205</v>
      </c>
      <c r="O384" s="251" t="s">
        <v>12</v>
      </c>
      <c r="P384" s="251"/>
      <c r="Q384" s="183">
        <v>4</v>
      </c>
      <c r="R384" s="108"/>
    </row>
    <row r="385" spans="1:18" s="141" customFormat="1" ht="37.9" customHeight="1" x14ac:dyDescent="0.2">
      <c r="A385" s="186">
        <v>31</v>
      </c>
      <c r="B385" s="192" t="s">
        <v>104</v>
      </c>
      <c r="C385" s="192" t="s">
        <v>768</v>
      </c>
      <c r="D385" s="192" t="s">
        <v>1538</v>
      </c>
      <c r="E385" s="208">
        <v>0.36</v>
      </c>
      <c r="F385" s="214"/>
      <c r="G385" s="172" t="s">
        <v>769</v>
      </c>
      <c r="H385" s="175"/>
      <c r="I385" s="130"/>
      <c r="J385" s="130"/>
      <c r="K385" s="130"/>
      <c r="L385" s="130"/>
      <c r="M385" s="130">
        <v>2023</v>
      </c>
      <c r="N385" s="263" t="s">
        <v>2212</v>
      </c>
      <c r="O385" s="251" t="s">
        <v>12</v>
      </c>
      <c r="P385" s="251"/>
      <c r="Q385" s="183">
        <v>4</v>
      </c>
      <c r="R385" s="108"/>
    </row>
    <row r="386" spans="1:18" s="141" customFormat="1" ht="37.9" customHeight="1" x14ac:dyDescent="0.2">
      <c r="A386" s="186">
        <v>32</v>
      </c>
      <c r="B386" s="192" t="s">
        <v>104</v>
      </c>
      <c r="C386" s="192" t="s">
        <v>187</v>
      </c>
      <c r="D386" s="192" t="s">
        <v>1539</v>
      </c>
      <c r="E386" s="208">
        <v>1</v>
      </c>
      <c r="F386" s="208">
        <v>1</v>
      </c>
      <c r="G386" s="142" t="s">
        <v>770</v>
      </c>
      <c r="H386" s="142" t="s">
        <v>780</v>
      </c>
      <c r="I386" s="108"/>
      <c r="J386" s="108"/>
      <c r="K386" s="108"/>
      <c r="L386" s="108"/>
      <c r="M386" s="130">
        <v>2023</v>
      </c>
      <c r="N386" s="263" t="s">
        <v>2213</v>
      </c>
      <c r="O386" s="251" t="s">
        <v>14</v>
      </c>
      <c r="P386" s="251" t="s">
        <v>193</v>
      </c>
      <c r="Q386" s="183">
        <v>6</v>
      </c>
      <c r="R386" s="183">
        <v>3</v>
      </c>
    </row>
    <row r="387" spans="1:18" s="141" customFormat="1" ht="37.9" customHeight="1" x14ac:dyDescent="0.2">
      <c r="A387" s="186">
        <v>33</v>
      </c>
      <c r="B387" s="192" t="s">
        <v>104</v>
      </c>
      <c r="C387" s="192" t="s">
        <v>188</v>
      </c>
      <c r="D387" s="192" t="s">
        <v>1540</v>
      </c>
      <c r="E387" s="208">
        <v>1</v>
      </c>
      <c r="F387" s="208">
        <v>1</v>
      </c>
      <c r="G387" s="142" t="s">
        <v>771</v>
      </c>
      <c r="H387" s="142" t="s">
        <v>772</v>
      </c>
      <c r="I387" s="108"/>
      <c r="J387" s="108"/>
      <c r="K387" s="108"/>
      <c r="L387" s="108"/>
      <c r="M387" s="130">
        <v>2023</v>
      </c>
      <c r="N387" s="263" t="s">
        <v>2214</v>
      </c>
      <c r="O387" s="251" t="s">
        <v>13</v>
      </c>
      <c r="P387" s="251" t="s">
        <v>196</v>
      </c>
      <c r="Q387" s="183">
        <v>5</v>
      </c>
      <c r="R387" s="183">
        <v>6</v>
      </c>
    </row>
    <row r="388" spans="1:18" s="141" customFormat="1" ht="37.9" customHeight="1" x14ac:dyDescent="0.2">
      <c r="A388" s="186">
        <v>34</v>
      </c>
      <c r="B388" s="192" t="s">
        <v>773</v>
      </c>
      <c r="C388" s="192" t="s">
        <v>774</v>
      </c>
      <c r="D388" s="192" t="s">
        <v>1541</v>
      </c>
      <c r="E388" s="214"/>
      <c r="F388" s="208">
        <v>1.44</v>
      </c>
      <c r="G388" s="172"/>
      <c r="H388" s="175" t="s">
        <v>775</v>
      </c>
      <c r="I388" s="130"/>
      <c r="J388" s="130"/>
      <c r="K388" s="130"/>
      <c r="L388" s="130"/>
      <c r="M388" s="130">
        <v>2023</v>
      </c>
      <c r="N388" s="263" t="s">
        <v>2215</v>
      </c>
      <c r="O388" s="251"/>
      <c r="P388" s="251" t="s">
        <v>194</v>
      </c>
      <c r="Q388" s="108"/>
      <c r="R388" s="183">
        <v>4</v>
      </c>
    </row>
    <row r="389" spans="1:18" s="141" customFormat="1" ht="68.45" customHeight="1" x14ac:dyDescent="0.2">
      <c r="A389" s="186">
        <v>35</v>
      </c>
      <c r="B389" s="192" t="s">
        <v>104</v>
      </c>
      <c r="C389" s="192" t="s">
        <v>1542</v>
      </c>
      <c r="D389" s="192" t="s">
        <v>1543</v>
      </c>
      <c r="E389" s="208">
        <v>0.3</v>
      </c>
      <c r="F389" s="208"/>
      <c r="G389" s="172" t="s">
        <v>1860</v>
      </c>
      <c r="H389" s="175"/>
      <c r="I389" s="130"/>
      <c r="J389" s="130"/>
      <c r="K389" s="130"/>
      <c r="L389" s="130"/>
      <c r="M389" s="130">
        <v>2023</v>
      </c>
      <c r="N389" s="263" t="s">
        <v>2236</v>
      </c>
      <c r="O389" s="251" t="s">
        <v>9</v>
      </c>
      <c r="P389" s="251"/>
      <c r="Q389" s="183">
        <v>1</v>
      </c>
      <c r="R389" s="108"/>
    </row>
    <row r="390" spans="1:18" s="141" customFormat="1" ht="40.15" customHeight="1" x14ac:dyDescent="0.2">
      <c r="A390" s="186">
        <v>36</v>
      </c>
      <c r="B390" s="192" t="s">
        <v>85</v>
      </c>
      <c r="C390" s="192" t="s">
        <v>1544</v>
      </c>
      <c r="D390" s="192" t="s">
        <v>1545</v>
      </c>
      <c r="E390" s="208">
        <v>0.66</v>
      </c>
      <c r="F390" s="208"/>
      <c r="G390" s="172" t="s">
        <v>1861</v>
      </c>
      <c r="H390" s="175"/>
      <c r="I390" s="130"/>
      <c r="J390" s="130"/>
      <c r="K390" s="130"/>
      <c r="L390" s="130"/>
      <c r="M390" s="130">
        <v>2023</v>
      </c>
      <c r="N390" s="263" t="s">
        <v>2237</v>
      </c>
      <c r="O390" s="251" t="s">
        <v>14</v>
      </c>
      <c r="P390" s="251"/>
      <c r="Q390" s="183">
        <v>6</v>
      </c>
      <c r="R390" s="108"/>
    </row>
    <row r="391" spans="1:18" s="141" customFormat="1" ht="46.15" customHeight="1" x14ac:dyDescent="0.2">
      <c r="A391" s="186">
        <v>37</v>
      </c>
      <c r="B391" s="192" t="s">
        <v>85</v>
      </c>
      <c r="C391" s="192" t="s">
        <v>1546</v>
      </c>
      <c r="D391" s="192" t="s">
        <v>1547</v>
      </c>
      <c r="E391" s="208">
        <v>0.54</v>
      </c>
      <c r="F391" s="208"/>
      <c r="G391" s="172" t="s">
        <v>1862</v>
      </c>
      <c r="H391" s="175"/>
      <c r="I391" s="130"/>
      <c r="J391" s="130"/>
      <c r="K391" s="130"/>
      <c r="L391" s="130"/>
      <c r="M391" s="130">
        <v>2023</v>
      </c>
      <c r="N391" s="263" t="s">
        <v>2240</v>
      </c>
      <c r="O391" s="251" t="s">
        <v>9</v>
      </c>
      <c r="P391" s="251"/>
      <c r="Q391" s="183">
        <v>1</v>
      </c>
      <c r="R391" s="108"/>
    </row>
    <row r="392" spans="1:18" s="141" customFormat="1" ht="44.45" customHeight="1" x14ac:dyDescent="0.2">
      <c r="A392" s="186">
        <v>38</v>
      </c>
      <c r="B392" s="192" t="s">
        <v>85</v>
      </c>
      <c r="C392" s="192" t="s">
        <v>1548</v>
      </c>
      <c r="D392" s="192" t="s">
        <v>1549</v>
      </c>
      <c r="E392" s="208">
        <v>2.72</v>
      </c>
      <c r="F392" s="208"/>
      <c r="G392" s="172" t="s">
        <v>1863</v>
      </c>
      <c r="H392" s="175"/>
      <c r="I392" s="130"/>
      <c r="J392" s="130"/>
      <c r="K392" s="130"/>
      <c r="L392" s="130"/>
      <c r="M392" s="130">
        <v>2023</v>
      </c>
      <c r="N392" s="263" t="s">
        <v>2247</v>
      </c>
      <c r="O392" s="251" t="s">
        <v>1764</v>
      </c>
      <c r="P392" s="251"/>
      <c r="Q392" s="183">
        <v>29</v>
      </c>
      <c r="R392" s="183"/>
    </row>
    <row r="393" spans="1:18" s="141" customFormat="1" ht="47.45" customHeight="1" x14ac:dyDescent="0.2">
      <c r="A393" s="186">
        <v>39</v>
      </c>
      <c r="B393" s="192" t="s">
        <v>85</v>
      </c>
      <c r="C393" s="192" t="s">
        <v>1550</v>
      </c>
      <c r="D393" s="192" t="s">
        <v>1551</v>
      </c>
      <c r="E393" s="208">
        <v>0.44</v>
      </c>
      <c r="F393" s="208"/>
      <c r="G393" s="172" t="s">
        <v>1864</v>
      </c>
      <c r="H393" s="175"/>
      <c r="I393" s="130"/>
      <c r="J393" s="130"/>
      <c r="K393" s="130"/>
      <c r="L393" s="130"/>
      <c r="M393" s="130">
        <v>2023</v>
      </c>
      <c r="N393" s="263" t="s">
        <v>2250</v>
      </c>
      <c r="O393" s="251" t="s">
        <v>1764</v>
      </c>
      <c r="P393" s="251"/>
      <c r="Q393" s="183">
        <v>29</v>
      </c>
      <c r="R393" s="108"/>
    </row>
    <row r="394" spans="1:18" s="141" customFormat="1" ht="48" customHeight="1" x14ac:dyDescent="0.2">
      <c r="A394" s="186">
        <v>40</v>
      </c>
      <c r="B394" s="192" t="s">
        <v>85</v>
      </c>
      <c r="C394" s="192" t="s">
        <v>1552</v>
      </c>
      <c r="D394" s="192" t="s">
        <v>1553</v>
      </c>
      <c r="E394" s="208">
        <v>1.74</v>
      </c>
      <c r="F394" s="208">
        <v>0.54</v>
      </c>
      <c r="G394" s="172" t="s">
        <v>1865</v>
      </c>
      <c r="H394" s="175" t="s">
        <v>1866</v>
      </c>
      <c r="I394" s="130"/>
      <c r="J394" s="130"/>
      <c r="K394" s="130"/>
      <c r="L394" s="130"/>
      <c r="M394" s="130">
        <v>2023</v>
      </c>
      <c r="N394" s="263" t="s">
        <v>2251</v>
      </c>
      <c r="O394" s="251" t="s">
        <v>14</v>
      </c>
      <c r="P394" s="251" t="s">
        <v>195</v>
      </c>
      <c r="Q394" s="183">
        <v>6</v>
      </c>
      <c r="R394" s="183">
        <v>5</v>
      </c>
    </row>
    <row r="395" spans="1:18" s="141" customFormat="1" ht="71.45" customHeight="1" x14ac:dyDescent="0.2">
      <c r="A395" s="186">
        <v>41</v>
      </c>
      <c r="B395" s="192" t="s">
        <v>85</v>
      </c>
      <c r="C395" s="192" t="s">
        <v>1554</v>
      </c>
      <c r="D395" s="192" t="s">
        <v>1555</v>
      </c>
      <c r="E395" s="208">
        <v>0.36</v>
      </c>
      <c r="F395" s="208"/>
      <c r="G395" s="172" t="s">
        <v>1867</v>
      </c>
      <c r="H395" s="175"/>
      <c r="I395" s="130"/>
      <c r="J395" s="130"/>
      <c r="K395" s="130"/>
      <c r="L395" s="130"/>
      <c r="M395" s="130">
        <v>2023</v>
      </c>
      <c r="N395" s="263" t="s">
        <v>2257</v>
      </c>
      <c r="O395" s="251" t="s">
        <v>10</v>
      </c>
      <c r="P395" s="251"/>
      <c r="Q395" s="183">
        <v>2</v>
      </c>
      <c r="R395" s="108"/>
    </row>
    <row r="396" spans="1:18" s="141" customFormat="1" ht="54" customHeight="1" x14ac:dyDescent="0.2">
      <c r="A396" s="186">
        <v>42</v>
      </c>
      <c r="B396" s="192" t="s">
        <v>85</v>
      </c>
      <c r="C396" s="192" t="s">
        <v>1556</v>
      </c>
      <c r="D396" s="192" t="s">
        <v>1557</v>
      </c>
      <c r="E396" s="208">
        <v>0.24</v>
      </c>
      <c r="F396" s="208"/>
      <c r="G396" s="172" t="s">
        <v>1868</v>
      </c>
      <c r="H396" s="175"/>
      <c r="I396" s="130"/>
      <c r="J396" s="130"/>
      <c r="K396" s="130"/>
      <c r="L396" s="130"/>
      <c r="M396" s="130">
        <v>2023</v>
      </c>
      <c r="N396" s="263" t="s">
        <v>2258</v>
      </c>
      <c r="O396" s="251" t="s">
        <v>11</v>
      </c>
      <c r="P396" s="251"/>
      <c r="Q396" s="183">
        <v>3</v>
      </c>
      <c r="R396" s="108"/>
    </row>
    <row r="397" spans="1:18" s="141" customFormat="1" ht="54" customHeight="1" x14ac:dyDescent="0.2">
      <c r="A397" s="186">
        <v>43</v>
      </c>
      <c r="B397" s="192" t="s">
        <v>85</v>
      </c>
      <c r="C397" s="192" t="s">
        <v>1558</v>
      </c>
      <c r="D397" s="192" t="s">
        <v>1559</v>
      </c>
      <c r="E397" s="208">
        <v>0.96</v>
      </c>
      <c r="F397" s="208">
        <v>0.48</v>
      </c>
      <c r="G397" s="172" t="s">
        <v>1823</v>
      </c>
      <c r="H397" s="175" t="s">
        <v>1824</v>
      </c>
      <c r="I397" s="130"/>
      <c r="J397" s="130"/>
      <c r="K397" s="130"/>
      <c r="L397" s="130"/>
      <c r="M397" s="130">
        <v>2023</v>
      </c>
      <c r="N397" s="263" t="s">
        <v>2259</v>
      </c>
      <c r="O397" s="251" t="s">
        <v>11</v>
      </c>
      <c r="P397" s="251" t="s">
        <v>192</v>
      </c>
      <c r="Q397" s="183">
        <v>3</v>
      </c>
      <c r="R397" s="183">
        <v>2</v>
      </c>
    </row>
    <row r="398" spans="1:18" s="141" customFormat="1" ht="54" customHeight="1" x14ac:dyDescent="0.2">
      <c r="A398" s="186">
        <v>44</v>
      </c>
      <c r="B398" s="192" t="s">
        <v>104</v>
      </c>
      <c r="C398" s="192" t="s">
        <v>1560</v>
      </c>
      <c r="D398" s="192" t="s">
        <v>1561</v>
      </c>
      <c r="E398" s="208"/>
      <c r="F398" s="208">
        <v>0.36</v>
      </c>
      <c r="G398" s="172"/>
      <c r="H398" s="175" t="s">
        <v>1869</v>
      </c>
      <c r="I398" s="130"/>
      <c r="J398" s="130"/>
      <c r="K398" s="130"/>
      <c r="L398" s="130"/>
      <c r="M398" s="130">
        <v>2023</v>
      </c>
      <c r="N398" s="263" t="s">
        <v>2262</v>
      </c>
      <c r="O398" s="251"/>
      <c r="P398" s="251" t="s">
        <v>196</v>
      </c>
      <c r="Q398" s="108"/>
      <c r="R398" s="183">
        <v>6</v>
      </c>
    </row>
    <row r="399" spans="1:18" s="141" customFormat="1" ht="40.15" customHeight="1" x14ac:dyDescent="0.2">
      <c r="A399" s="186">
        <v>45</v>
      </c>
      <c r="B399" s="192" t="s">
        <v>85</v>
      </c>
      <c r="C399" s="192" t="s">
        <v>1562</v>
      </c>
      <c r="D399" s="192" t="s">
        <v>1563</v>
      </c>
      <c r="E399" s="208">
        <v>0.68</v>
      </c>
      <c r="F399" s="208"/>
      <c r="G399" s="172" t="s">
        <v>1870</v>
      </c>
      <c r="H399" s="175"/>
      <c r="I399" s="130"/>
      <c r="J399" s="130"/>
      <c r="K399" s="130"/>
      <c r="L399" s="130"/>
      <c r="M399" s="130">
        <v>2023</v>
      </c>
      <c r="N399" s="263" t="s">
        <v>2272</v>
      </c>
      <c r="O399" s="251" t="s">
        <v>14</v>
      </c>
      <c r="P399" s="251"/>
      <c r="Q399" s="183">
        <v>6</v>
      </c>
      <c r="R399" s="108"/>
    </row>
    <row r="400" spans="1:18" s="141" customFormat="1" ht="42" customHeight="1" x14ac:dyDescent="0.2">
      <c r="A400" s="186">
        <v>46</v>
      </c>
      <c r="B400" s="192" t="s">
        <v>104</v>
      </c>
      <c r="C400" s="192" t="s">
        <v>1564</v>
      </c>
      <c r="D400" s="192" t="s">
        <v>1565</v>
      </c>
      <c r="E400" s="208">
        <v>0.44</v>
      </c>
      <c r="F400" s="208"/>
      <c r="G400" s="172" t="s">
        <v>1871</v>
      </c>
      <c r="H400" s="175"/>
      <c r="I400" s="130"/>
      <c r="J400" s="130"/>
      <c r="K400" s="130"/>
      <c r="L400" s="130"/>
      <c r="M400" s="130">
        <v>2023</v>
      </c>
      <c r="N400" s="263" t="s">
        <v>2273</v>
      </c>
      <c r="O400" s="251" t="s">
        <v>14</v>
      </c>
      <c r="P400" s="251"/>
      <c r="Q400" s="183">
        <v>6</v>
      </c>
      <c r="R400" s="108"/>
    </row>
    <row r="401" spans="1:18" s="141" customFormat="1" ht="37.9" customHeight="1" x14ac:dyDescent="0.2">
      <c r="A401" s="186">
        <v>47</v>
      </c>
      <c r="B401" s="192" t="s">
        <v>104</v>
      </c>
      <c r="C401" s="192" t="s">
        <v>1566</v>
      </c>
      <c r="D401" s="192" t="s">
        <v>1567</v>
      </c>
      <c r="E401" s="208">
        <v>1</v>
      </c>
      <c r="F401" s="208"/>
      <c r="G401" s="172" t="s">
        <v>1872</v>
      </c>
      <c r="H401" s="175"/>
      <c r="I401" s="130"/>
      <c r="J401" s="130"/>
      <c r="K401" s="130"/>
      <c r="L401" s="130"/>
      <c r="M401" s="130">
        <v>2023</v>
      </c>
      <c r="N401" s="263" t="s">
        <v>2274</v>
      </c>
      <c r="O401" s="251" t="s">
        <v>11</v>
      </c>
      <c r="P401" s="251"/>
      <c r="Q401" s="183">
        <v>3</v>
      </c>
      <c r="R401" s="108"/>
    </row>
    <row r="402" spans="1:18" s="141" customFormat="1" ht="39.6" customHeight="1" x14ac:dyDescent="0.2">
      <c r="A402" s="186">
        <v>48</v>
      </c>
      <c r="B402" s="192" t="s">
        <v>85</v>
      </c>
      <c r="C402" s="192" t="s">
        <v>1568</v>
      </c>
      <c r="D402" s="192" t="s">
        <v>1569</v>
      </c>
      <c r="E402" s="208">
        <v>0.6</v>
      </c>
      <c r="F402" s="208"/>
      <c r="G402" s="172" t="s">
        <v>1873</v>
      </c>
      <c r="H402" s="175"/>
      <c r="I402" s="130"/>
      <c r="J402" s="130"/>
      <c r="K402" s="130"/>
      <c r="L402" s="130"/>
      <c r="M402" s="130">
        <v>2023</v>
      </c>
      <c r="N402" s="263" t="s">
        <v>2276</v>
      </c>
      <c r="O402" s="251" t="s">
        <v>1764</v>
      </c>
      <c r="P402" s="251"/>
      <c r="Q402" s="183">
        <v>29</v>
      </c>
      <c r="R402" s="108"/>
    </row>
    <row r="403" spans="1:18" s="141" customFormat="1" ht="42.6" customHeight="1" x14ac:dyDescent="0.2">
      <c r="A403" s="186">
        <v>49</v>
      </c>
      <c r="B403" s="192" t="s">
        <v>359</v>
      </c>
      <c r="C403" s="192" t="s">
        <v>1570</v>
      </c>
      <c r="D403" s="192" t="s">
        <v>1571</v>
      </c>
      <c r="E403" s="208">
        <v>0.64</v>
      </c>
      <c r="F403" s="208"/>
      <c r="G403" s="172" t="s">
        <v>1874</v>
      </c>
      <c r="H403" s="175"/>
      <c r="I403" s="130"/>
      <c r="J403" s="130"/>
      <c r="K403" s="130"/>
      <c r="L403" s="130"/>
      <c r="M403" s="130">
        <v>2023</v>
      </c>
      <c r="N403" s="263" t="s">
        <v>2277</v>
      </c>
      <c r="O403" s="251" t="s">
        <v>14</v>
      </c>
      <c r="P403" s="251"/>
      <c r="Q403" s="183">
        <v>6</v>
      </c>
      <c r="R403" s="108"/>
    </row>
    <row r="404" spans="1:18" s="141" customFormat="1" ht="45.6" customHeight="1" x14ac:dyDescent="0.2">
      <c r="A404" s="186">
        <v>50</v>
      </c>
      <c r="B404" s="192" t="s">
        <v>359</v>
      </c>
      <c r="C404" s="192" t="s">
        <v>1572</v>
      </c>
      <c r="D404" s="192" t="s">
        <v>1573</v>
      </c>
      <c r="E404" s="208">
        <v>0.36</v>
      </c>
      <c r="F404" s="208">
        <v>0.36</v>
      </c>
      <c r="G404" s="172" t="s">
        <v>1875</v>
      </c>
      <c r="H404" s="175"/>
      <c r="I404" s="130"/>
      <c r="J404" s="130"/>
      <c r="K404" s="130"/>
      <c r="L404" s="130"/>
      <c r="M404" s="130">
        <v>2023</v>
      </c>
      <c r="N404" s="263" t="s">
        <v>2278</v>
      </c>
      <c r="O404" s="251" t="s">
        <v>14</v>
      </c>
      <c r="P404" s="251"/>
      <c r="Q404" s="183">
        <v>6</v>
      </c>
      <c r="R404" s="108"/>
    </row>
    <row r="405" spans="1:18" s="141" customFormat="1" ht="54" customHeight="1" x14ac:dyDescent="0.2">
      <c r="A405" s="186">
        <v>51</v>
      </c>
      <c r="B405" s="192" t="s">
        <v>359</v>
      </c>
      <c r="C405" s="192" t="s">
        <v>1574</v>
      </c>
      <c r="D405" s="192" t="s">
        <v>1575</v>
      </c>
      <c r="E405" s="208">
        <v>0.61599999999999999</v>
      </c>
      <c r="F405" s="208"/>
      <c r="G405" s="172" t="s">
        <v>1876</v>
      </c>
      <c r="H405" s="175"/>
      <c r="I405" s="130"/>
      <c r="J405" s="130"/>
      <c r="K405" s="130"/>
      <c r="L405" s="130"/>
      <c r="M405" s="130">
        <v>2023</v>
      </c>
      <c r="N405" s="263" t="s">
        <v>2279</v>
      </c>
      <c r="O405" s="251" t="s">
        <v>14</v>
      </c>
      <c r="P405" s="251"/>
      <c r="Q405" s="183">
        <v>6</v>
      </c>
      <c r="R405" s="108"/>
    </row>
    <row r="406" spans="1:18" s="141" customFormat="1" ht="42" customHeight="1" x14ac:dyDescent="0.2">
      <c r="A406" s="186">
        <v>52</v>
      </c>
      <c r="B406" s="192" t="s">
        <v>359</v>
      </c>
      <c r="C406" s="192" t="s">
        <v>1576</v>
      </c>
      <c r="D406" s="192" t="s">
        <v>1577</v>
      </c>
      <c r="E406" s="208">
        <v>0.52</v>
      </c>
      <c r="F406" s="208"/>
      <c r="G406" s="172" t="s">
        <v>1877</v>
      </c>
      <c r="H406" s="175"/>
      <c r="I406" s="130"/>
      <c r="J406" s="130"/>
      <c r="K406" s="130"/>
      <c r="L406" s="130"/>
      <c r="M406" s="130">
        <v>2023</v>
      </c>
      <c r="N406" s="263" t="s">
        <v>2281</v>
      </c>
      <c r="O406" s="251" t="s">
        <v>14</v>
      </c>
      <c r="P406" s="251"/>
      <c r="Q406" s="183">
        <v>6</v>
      </c>
      <c r="R406" s="108"/>
    </row>
    <row r="407" spans="1:18" s="141" customFormat="1" ht="43.9" customHeight="1" x14ac:dyDescent="0.2">
      <c r="A407" s="186">
        <v>53</v>
      </c>
      <c r="B407" s="192" t="s">
        <v>359</v>
      </c>
      <c r="C407" s="192" t="s">
        <v>1578</v>
      </c>
      <c r="D407" s="192" t="s">
        <v>1579</v>
      </c>
      <c r="E407" s="208">
        <v>1.1599999999999999</v>
      </c>
      <c r="F407" s="208"/>
      <c r="G407" s="172" t="s">
        <v>1878</v>
      </c>
      <c r="H407" s="175"/>
      <c r="I407" s="130"/>
      <c r="J407" s="130"/>
      <c r="K407" s="130"/>
      <c r="L407" s="130"/>
      <c r="M407" s="130">
        <v>2023</v>
      </c>
      <c r="N407" s="263" t="s">
        <v>2282</v>
      </c>
      <c r="O407" s="251" t="s">
        <v>10</v>
      </c>
      <c r="P407" s="251"/>
      <c r="Q407" s="183">
        <v>2</v>
      </c>
      <c r="R407" s="108"/>
    </row>
    <row r="408" spans="1:18" s="141" customFormat="1" ht="42" customHeight="1" x14ac:dyDescent="0.2">
      <c r="A408" s="186">
        <v>54</v>
      </c>
      <c r="B408" s="192" t="s">
        <v>104</v>
      </c>
      <c r="C408" s="192" t="s">
        <v>1580</v>
      </c>
      <c r="D408" s="192" t="s">
        <v>1581</v>
      </c>
      <c r="E408" s="208">
        <v>1.04</v>
      </c>
      <c r="F408" s="208"/>
      <c r="G408" s="172" t="s">
        <v>1879</v>
      </c>
      <c r="H408" s="175"/>
      <c r="I408" s="130"/>
      <c r="J408" s="130"/>
      <c r="K408" s="130"/>
      <c r="L408" s="130"/>
      <c r="M408" s="130">
        <v>2023</v>
      </c>
      <c r="N408" s="263" t="s">
        <v>2283</v>
      </c>
      <c r="O408" s="251" t="s">
        <v>14</v>
      </c>
      <c r="P408" s="251"/>
      <c r="Q408" s="183">
        <v>6</v>
      </c>
      <c r="R408" s="108"/>
    </row>
    <row r="409" spans="1:18" s="141" customFormat="1" ht="40.15" customHeight="1" x14ac:dyDescent="0.2">
      <c r="A409" s="186">
        <v>55</v>
      </c>
      <c r="B409" s="192" t="s">
        <v>104</v>
      </c>
      <c r="C409" s="192" t="s">
        <v>1582</v>
      </c>
      <c r="D409" s="192" t="s">
        <v>1583</v>
      </c>
      <c r="E409" s="208">
        <v>0.248</v>
      </c>
      <c r="F409" s="208"/>
      <c r="G409" s="172" t="s">
        <v>1880</v>
      </c>
      <c r="H409" s="175"/>
      <c r="I409" s="130"/>
      <c r="J409" s="130"/>
      <c r="K409" s="130"/>
      <c r="L409" s="130"/>
      <c r="M409" s="130">
        <v>2023</v>
      </c>
      <c r="N409" s="263" t="s">
        <v>2284</v>
      </c>
      <c r="O409" s="251" t="s">
        <v>14</v>
      </c>
      <c r="P409" s="251"/>
      <c r="Q409" s="183">
        <v>6</v>
      </c>
      <c r="R409" s="108"/>
    </row>
    <row r="410" spans="1:18" s="141" customFormat="1" ht="54" customHeight="1" x14ac:dyDescent="0.2">
      <c r="A410" s="186">
        <v>56</v>
      </c>
      <c r="B410" s="192" t="s">
        <v>85</v>
      </c>
      <c r="C410" s="192" t="s">
        <v>1584</v>
      </c>
      <c r="D410" s="192" t="s">
        <v>1585</v>
      </c>
      <c r="E410" s="208">
        <v>0.76</v>
      </c>
      <c r="F410" s="208"/>
      <c r="G410" s="172" t="s">
        <v>1881</v>
      </c>
      <c r="H410" s="175"/>
      <c r="I410" s="130"/>
      <c r="J410" s="130"/>
      <c r="K410" s="130"/>
      <c r="L410" s="130"/>
      <c r="M410" s="130">
        <v>2023</v>
      </c>
      <c r="N410" s="263" t="s">
        <v>2285</v>
      </c>
      <c r="O410" s="251" t="s">
        <v>10</v>
      </c>
      <c r="P410" s="251"/>
      <c r="Q410" s="183">
        <v>2</v>
      </c>
      <c r="R410" s="108"/>
    </row>
    <row r="411" spans="1:18" s="141" customFormat="1" ht="43.9" customHeight="1" x14ac:dyDescent="0.2">
      <c r="A411" s="186">
        <v>57</v>
      </c>
      <c r="B411" s="192" t="s">
        <v>359</v>
      </c>
      <c r="C411" s="192" t="s">
        <v>1586</v>
      </c>
      <c r="D411" s="192" t="s">
        <v>1587</v>
      </c>
      <c r="E411" s="208">
        <v>0.36</v>
      </c>
      <c r="F411" s="208"/>
      <c r="G411" s="172" t="s">
        <v>1882</v>
      </c>
      <c r="H411" s="175"/>
      <c r="I411" s="130"/>
      <c r="J411" s="130"/>
      <c r="K411" s="130"/>
      <c r="L411" s="130"/>
      <c r="M411" s="130">
        <v>2023</v>
      </c>
      <c r="N411" s="263" t="s">
        <v>2286</v>
      </c>
      <c r="O411" s="251" t="s">
        <v>14</v>
      </c>
      <c r="P411" s="251"/>
      <c r="Q411" s="183">
        <v>6</v>
      </c>
      <c r="R411" s="108"/>
    </row>
    <row r="412" spans="1:18" s="141" customFormat="1" ht="54" customHeight="1" x14ac:dyDescent="0.2">
      <c r="A412" s="186">
        <v>58</v>
      </c>
      <c r="B412" s="192" t="s">
        <v>359</v>
      </c>
      <c r="C412" s="192" t="s">
        <v>1588</v>
      </c>
      <c r="D412" s="192" t="s">
        <v>1589</v>
      </c>
      <c r="E412" s="208"/>
      <c r="F412" s="208">
        <v>0.48</v>
      </c>
      <c r="G412" s="172"/>
      <c r="H412" s="175" t="s">
        <v>1883</v>
      </c>
      <c r="I412" s="130"/>
      <c r="J412" s="130"/>
      <c r="K412" s="130"/>
      <c r="L412" s="130"/>
      <c r="M412" s="130">
        <v>2023</v>
      </c>
      <c r="N412" s="263" t="s">
        <v>2287</v>
      </c>
      <c r="O412" s="251"/>
      <c r="P412" s="251" t="s">
        <v>194</v>
      </c>
      <c r="Q412" s="108"/>
      <c r="R412" s="183">
        <v>4</v>
      </c>
    </row>
    <row r="413" spans="1:18" s="141" customFormat="1" ht="54" customHeight="1" x14ac:dyDescent="0.2">
      <c r="A413" s="186">
        <v>59</v>
      </c>
      <c r="B413" s="192" t="s">
        <v>104</v>
      </c>
      <c r="C413" s="192" t="s">
        <v>1590</v>
      </c>
      <c r="D413" s="192" t="s">
        <v>1591</v>
      </c>
      <c r="E413" s="208"/>
      <c r="F413" s="208">
        <v>0.12</v>
      </c>
      <c r="G413" s="172"/>
      <c r="H413" s="175" t="s">
        <v>1884</v>
      </c>
      <c r="I413" s="130"/>
      <c r="J413" s="130"/>
      <c r="K413" s="130"/>
      <c r="L413" s="130"/>
      <c r="M413" s="130">
        <v>2023</v>
      </c>
      <c r="N413" s="263" t="s">
        <v>2288</v>
      </c>
      <c r="O413" s="251"/>
      <c r="P413" s="251" t="s">
        <v>196</v>
      </c>
      <c r="Q413" s="108"/>
      <c r="R413" s="183">
        <v>6</v>
      </c>
    </row>
    <row r="414" spans="1:18" s="141" customFormat="1" ht="54" customHeight="1" x14ac:dyDescent="0.2">
      <c r="A414" s="186">
        <v>60</v>
      </c>
      <c r="B414" s="192" t="s">
        <v>104</v>
      </c>
      <c r="C414" s="192" t="s">
        <v>1592</v>
      </c>
      <c r="D414" s="192" t="s">
        <v>1593</v>
      </c>
      <c r="E414" s="208">
        <v>0.56000000000000005</v>
      </c>
      <c r="F414" s="208"/>
      <c r="G414" s="172" t="s">
        <v>1885</v>
      </c>
      <c r="H414" s="175"/>
      <c r="I414" s="130"/>
      <c r="J414" s="130"/>
      <c r="K414" s="130"/>
      <c r="L414" s="130"/>
      <c r="M414" s="130">
        <v>2023</v>
      </c>
      <c r="N414" s="263" t="s">
        <v>2289</v>
      </c>
      <c r="O414" s="251" t="s">
        <v>9</v>
      </c>
      <c r="P414" s="251"/>
      <c r="Q414" s="183">
        <v>1</v>
      </c>
      <c r="R414" s="108"/>
    </row>
    <row r="415" spans="1:18" s="141" customFormat="1" ht="54" customHeight="1" x14ac:dyDescent="0.2">
      <c r="A415" s="186">
        <v>61</v>
      </c>
      <c r="B415" s="192" t="s">
        <v>104</v>
      </c>
      <c r="C415" s="192" t="s">
        <v>1594</v>
      </c>
      <c r="D415" s="192" t="s">
        <v>1593</v>
      </c>
      <c r="E415" s="208">
        <v>0.68</v>
      </c>
      <c r="F415" s="208"/>
      <c r="G415" s="172" t="s">
        <v>1885</v>
      </c>
      <c r="H415" s="175"/>
      <c r="I415" s="130"/>
      <c r="J415" s="130"/>
      <c r="K415" s="130"/>
      <c r="L415" s="130"/>
      <c r="M415" s="130">
        <v>2023</v>
      </c>
      <c r="N415" s="263" t="s">
        <v>2290</v>
      </c>
      <c r="O415" s="251" t="s">
        <v>9</v>
      </c>
      <c r="P415" s="251"/>
      <c r="Q415" s="183">
        <v>1</v>
      </c>
      <c r="R415" s="108"/>
    </row>
    <row r="416" spans="1:18" s="141" customFormat="1" ht="54" customHeight="1" x14ac:dyDescent="0.2">
      <c r="A416" s="186">
        <v>62</v>
      </c>
      <c r="B416" s="192" t="s">
        <v>104</v>
      </c>
      <c r="C416" s="192" t="s">
        <v>1595</v>
      </c>
      <c r="D416" s="192" t="s">
        <v>1596</v>
      </c>
      <c r="E416" s="208">
        <v>0.36</v>
      </c>
      <c r="F416" s="208"/>
      <c r="G416" s="172" t="s">
        <v>1886</v>
      </c>
      <c r="H416" s="175"/>
      <c r="I416" s="130"/>
      <c r="J416" s="130"/>
      <c r="K416" s="130"/>
      <c r="L416" s="130"/>
      <c r="M416" s="130">
        <v>2023</v>
      </c>
      <c r="N416" s="263" t="s">
        <v>2291</v>
      </c>
      <c r="O416" s="251" t="s">
        <v>14</v>
      </c>
      <c r="P416" s="251"/>
      <c r="Q416" s="183">
        <v>6</v>
      </c>
      <c r="R416" s="108"/>
    </row>
    <row r="417" spans="1:18" s="141" customFormat="1" ht="54" customHeight="1" x14ac:dyDescent="0.2">
      <c r="A417" s="186">
        <v>63</v>
      </c>
      <c r="B417" s="192" t="s">
        <v>104</v>
      </c>
      <c r="C417" s="192" t="s">
        <v>1597</v>
      </c>
      <c r="D417" s="192" t="s">
        <v>1598</v>
      </c>
      <c r="E417" s="208"/>
      <c r="F417" s="208">
        <v>0.36</v>
      </c>
      <c r="G417" s="172"/>
      <c r="H417" s="175" t="s">
        <v>1887</v>
      </c>
      <c r="I417" s="130"/>
      <c r="J417" s="130"/>
      <c r="K417" s="130"/>
      <c r="L417" s="130"/>
      <c r="M417" s="130">
        <v>2023</v>
      </c>
      <c r="N417" s="263" t="s">
        <v>2292</v>
      </c>
      <c r="O417" s="251"/>
      <c r="P417" s="251" t="s">
        <v>193</v>
      </c>
      <c r="Q417" s="108"/>
      <c r="R417" s="183">
        <v>3</v>
      </c>
    </row>
    <row r="418" spans="1:18" s="141" customFormat="1" ht="54" customHeight="1" x14ac:dyDescent="0.2">
      <c r="A418" s="186">
        <v>64</v>
      </c>
      <c r="B418" s="192" t="s">
        <v>85</v>
      </c>
      <c r="C418" s="192" t="s">
        <v>1599</v>
      </c>
      <c r="D418" s="192" t="s">
        <v>1600</v>
      </c>
      <c r="E418" s="208">
        <v>0.76</v>
      </c>
      <c r="F418" s="208"/>
      <c r="G418" s="172" t="s">
        <v>1888</v>
      </c>
      <c r="H418" s="175"/>
      <c r="I418" s="130"/>
      <c r="J418" s="130"/>
      <c r="K418" s="130"/>
      <c r="L418" s="130"/>
      <c r="M418" s="130">
        <v>2023</v>
      </c>
      <c r="N418" s="263" t="s">
        <v>2293</v>
      </c>
      <c r="O418" s="251" t="s">
        <v>14</v>
      </c>
      <c r="P418" s="251"/>
      <c r="Q418" s="183">
        <v>6</v>
      </c>
      <c r="R418" s="108"/>
    </row>
    <row r="419" spans="1:18" s="141" customFormat="1" ht="54" customHeight="1" x14ac:dyDescent="0.2">
      <c r="A419" s="186">
        <v>65</v>
      </c>
      <c r="B419" s="192" t="s">
        <v>85</v>
      </c>
      <c r="C419" s="192" t="s">
        <v>1601</v>
      </c>
      <c r="D419" s="192" t="s">
        <v>1602</v>
      </c>
      <c r="E419" s="208">
        <v>0.76</v>
      </c>
      <c r="F419" s="208"/>
      <c r="G419" s="172" t="s">
        <v>1888</v>
      </c>
      <c r="H419" s="175"/>
      <c r="I419" s="130"/>
      <c r="J419" s="130"/>
      <c r="K419" s="130"/>
      <c r="L419" s="130"/>
      <c r="M419" s="130">
        <v>2023</v>
      </c>
      <c r="N419" s="263" t="s">
        <v>2294</v>
      </c>
      <c r="O419" s="251" t="s">
        <v>14</v>
      </c>
      <c r="P419" s="251"/>
      <c r="Q419" s="183">
        <v>6</v>
      </c>
      <c r="R419" s="108"/>
    </row>
    <row r="420" spans="1:18" s="141" customFormat="1" ht="69" customHeight="1" x14ac:dyDescent="0.2">
      <c r="A420" s="186">
        <v>66</v>
      </c>
      <c r="B420" s="192" t="s">
        <v>1603</v>
      </c>
      <c r="C420" s="192" t="s">
        <v>1604</v>
      </c>
      <c r="D420" s="192" t="s">
        <v>1605</v>
      </c>
      <c r="E420" s="208">
        <v>1.04</v>
      </c>
      <c r="F420" s="208"/>
      <c r="G420" s="172" t="s">
        <v>1889</v>
      </c>
      <c r="H420" s="175"/>
      <c r="I420" s="130"/>
      <c r="J420" s="130"/>
      <c r="K420" s="130"/>
      <c r="L420" s="130"/>
      <c r="M420" s="130">
        <v>2023</v>
      </c>
      <c r="N420" s="263" t="s">
        <v>2295</v>
      </c>
      <c r="O420" s="251" t="s">
        <v>10</v>
      </c>
      <c r="P420" s="251"/>
      <c r="Q420" s="183">
        <v>2</v>
      </c>
      <c r="R420" s="108"/>
    </row>
    <row r="421" spans="1:18" s="141" customFormat="1" ht="43.9" customHeight="1" x14ac:dyDescent="0.2">
      <c r="A421" s="186">
        <v>67</v>
      </c>
      <c r="B421" s="192" t="s">
        <v>85</v>
      </c>
      <c r="C421" s="192" t="s">
        <v>1606</v>
      </c>
      <c r="D421" s="192" t="s">
        <v>1607</v>
      </c>
      <c r="E421" s="208">
        <v>0.64</v>
      </c>
      <c r="F421" s="208">
        <v>0.6</v>
      </c>
      <c r="G421" s="172" t="s">
        <v>1890</v>
      </c>
      <c r="H421" s="175" t="s">
        <v>1891</v>
      </c>
      <c r="I421" s="130"/>
      <c r="J421" s="130"/>
      <c r="K421" s="130"/>
      <c r="L421" s="130"/>
      <c r="M421" s="130">
        <v>2023</v>
      </c>
      <c r="N421" s="263" t="s">
        <v>2296</v>
      </c>
      <c r="O421" s="251" t="s">
        <v>11</v>
      </c>
      <c r="P421" s="251" t="s">
        <v>192</v>
      </c>
      <c r="Q421" s="183">
        <v>3</v>
      </c>
      <c r="R421" s="183">
        <v>2</v>
      </c>
    </row>
    <row r="422" spans="1:18" s="141" customFormat="1" ht="45.6" customHeight="1" x14ac:dyDescent="0.2">
      <c r="A422" s="186">
        <v>68</v>
      </c>
      <c r="B422" s="192" t="s">
        <v>104</v>
      </c>
      <c r="C422" s="192" t="s">
        <v>1608</v>
      </c>
      <c r="D422" s="192" t="s">
        <v>1609</v>
      </c>
      <c r="E422" s="208">
        <v>0.48</v>
      </c>
      <c r="F422" s="208"/>
      <c r="G422" s="172" t="s">
        <v>1892</v>
      </c>
      <c r="H422" s="175"/>
      <c r="I422" s="130"/>
      <c r="J422" s="130"/>
      <c r="K422" s="130"/>
      <c r="L422" s="130"/>
      <c r="M422" s="130">
        <v>2023</v>
      </c>
      <c r="N422" s="263" t="s">
        <v>2297</v>
      </c>
      <c r="O422" s="251" t="s">
        <v>14</v>
      </c>
      <c r="P422" s="251"/>
      <c r="Q422" s="183">
        <v>6</v>
      </c>
      <c r="R422" s="108"/>
    </row>
    <row r="423" spans="1:18" s="141" customFormat="1" ht="54" customHeight="1" x14ac:dyDescent="0.2">
      <c r="A423" s="186">
        <v>69</v>
      </c>
      <c r="B423" s="192" t="s">
        <v>104</v>
      </c>
      <c r="C423" s="192" t="s">
        <v>1610</v>
      </c>
      <c r="D423" s="192" t="s">
        <v>1611</v>
      </c>
      <c r="E423" s="208"/>
      <c r="F423" s="208">
        <v>0.6</v>
      </c>
      <c r="G423" s="172"/>
      <c r="H423" s="175" t="s">
        <v>1893</v>
      </c>
      <c r="I423" s="130"/>
      <c r="J423" s="130"/>
      <c r="K423" s="130"/>
      <c r="L423" s="130"/>
      <c r="M423" s="130">
        <v>2023</v>
      </c>
      <c r="N423" s="263" t="s">
        <v>2298</v>
      </c>
      <c r="O423" s="251"/>
      <c r="P423" s="251" t="s">
        <v>195</v>
      </c>
      <c r="Q423" s="108"/>
      <c r="R423" s="183">
        <v>5</v>
      </c>
    </row>
    <row r="424" spans="1:18" s="141" customFormat="1" ht="39.6" customHeight="1" x14ac:dyDescent="0.2">
      <c r="A424" s="186">
        <v>70</v>
      </c>
      <c r="B424" s="192" t="s">
        <v>104</v>
      </c>
      <c r="C424" s="192" t="s">
        <v>1612</v>
      </c>
      <c r="D424" s="192" t="s">
        <v>1613</v>
      </c>
      <c r="E424" s="208">
        <v>0.76</v>
      </c>
      <c r="F424" s="208"/>
      <c r="G424" s="172" t="s">
        <v>1614</v>
      </c>
      <c r="H424" s="175"/>
      <c r="I424" s="130"/>
      <c r="J424" s="130"/>
      <c r="K424" s="130"/>
      <c r="L424" s="130"/>
      <c r="M424" s="130">
        <v>2023</v>
      </c>
      <c r="N424" s="263" t="s">
        <v>2299</v>
      </c>
      <c r="O424" s="251" t="s">
        <v>14</v>
      </c>
      <c r="P424" s="251"/>
      <c r="Q424" s="183">
        <v>6</v>
      </c>
      <c r="R424" s="108"/>
    </row>
    <row r="425" spans="1:18" s="141" customFormat="1" ht="42" customHeight="1" x14ac:dyDescent="0.2">
      <c r="A425" s="186">
        <v>71</v>
      </c>
      <c r="B425" s="192" t="s">
        <v>85</v>
      </c>
      <c r="C425" s="192" t="s">
        <v>1615</v>
      </c>
      <c r="D425" s="192" t="s">
        <v>1616</v>
      </c>
      <c r="E425" s="208">
        <v>0.92</v>
      </c>
      <c r="F425" s="208"/>
      <c r="G425" s="203" t="s">
        <v>1894</v>
      </c>
      <c r="H425" s="175"/>
      <c r="I425" s="130"/>
      <c r="J425" s="130"/>
      <c r="K425" s="130"/>
      <c r="L425" s="130"/>
      <c r="M425" s="130">
        <v>2023</v>
      </c>
      <c r="N425" s="263" t="s">
        <v>2300</v>
      </c>
      <c r="O425" s="251" t="s">
        <v>10</v>
      </c>
      <c r="P425" s="251"/>
      <c r="Q425" s="183">
        <v>2</v>
      </c>
      <c r="R425" s="108"/>
    </row>
    <row r="426" spans="1:18" s="141" customFormat="1" ht="38.450000000000003" customHeight="1" x14ac:dyDescent="0.2">
      <c r="A426" s="186">
        <v>72</v>
      </c>
      <c r="B426" s="192" t="s">
        <v>85</v>
      </c>
      <c r="C426" s="192" t="s">
        <v>1617</v>
      </c>
      <c r="D426" s="192" t="s">
        <v>1618</v>
      </c>
      <c r="E426" s="208">
        <v>0.72</v>
      </c>
      <c r="F426" s="208"/>
      <c r="G426" s="172" t="s">
        <v>1895</v>
      </c>
      <c r="H426" s="175"/>
      <c r="I426" s="130"/>
      <c r="J426" s="130"/>
      <c r="K426" s="130"/>
      <c r="L426" s="130"/>
      <c r="M426" s="130">
        <v>2023</v>
      </c>
      <c r="N426" s="263" t="s">
        <v>2301</v>
      </c>
      <c r="O426" s="251" t="s">
        <v>14</v>
      </c>
      <c r="P426" s="251"/>
      <c r="Q426" s="183">
        <v>6</v>
      </c>
      <c r="R426" s="108"/>
    </row>
    <row r="427" spans="1:18" s="141" customFormat="1" ht="28.15" customHeight="1" x14ac:dyDescent="0.2">
      <c r="A427" s="186">
        <v>73</v>
      </c>
      <c r="B427" s="192" t="s">
        <v>85</v>
      </c>
      <c r="C427" s="192" t="s">
        <v>1619</v>
      </c>
      <c r="D427" s="192" t="s">
        <v>1620</v>
      </c>
      <c r="E427" s="208">
        <v>0.56000000000000005</v>
      </c>
      <c r="F427" s="208"/>
      <c r="G427" s="172" t="s">
        <v>1896</v>
      </c>
      <c r="H427" s="175"/>
      <c r="I427" s="130"/>
      <c r="J427" s="130"/>
      <c r="K427" s="130"/>
      <c r="L427" s="130"/>
      <c r="M427" s="130">
        <v>2023</v>
      </c>
      <c r="N427" s="263" t="s">
        <v>2302</v>
      </c>
      <c r="O427" s="251" t="s">
        <v>14</v>
      </c>
      <c r="P427" s="251"/>
      <c r="Q427" s="183">
        <v>6</v>
      </c>
      <c r="R427" s="108"/>
    </row>
    <row r="428" spans="1:18" s="141" customFormat="1" ht="31.15" customHeight="1" x14ac:dyDescent="0.2">
      <c r="A428" s="186">
        <v>74</v>
      </c>
      <c r="B428" s="192" t="s">
        <v>104</v>
      </c>
      <c r="C428" s="192" t="s">
        <v>1621</v>
      </c>
      <c r="D428" s="192" t="s">
        <v>1622</v>
      </c>
      <c r="E428" s="208">
        <v>0.48</v>
      </c>
      <c r="F428" s="208"/>
      <c r="G428" s="172" t="s">
        <v>1897</v>
      </c>
      <c r="H428" s="175"/>
      <c r="I428" s="130"/>
      <c r="J428" s="130"/>
      <c r="K428" s="130"/>
      <c r="L428" s="130"/>
      <c r="M428" s="130">
        <v>2023</v>
      </c>
      <c r="N428" s="263" t="s">
        <v>2303</v>
      </c>
      <c r="O428" s="251" t="s">
        <v>10</v>
      </c>
      <c r="P428" s="251"/>
      <c r="Q428" s="183">
        <v>2</v>
      </c>
      <c r="R428" s="108"/>
    </row>
    <row r="429" spans="1:18" s="141" customFormat="1" ht="41.45" customHeight="1" x14ac:dyDescent="0.2">
      <c r="A429" s="186">
        <v>75</v>
      </c>
      <c r="B429" s="192" t="s">
        <v>104</v>
      </c>
      <c r="C429" s="192" t="s">
        <v>1623</v>
      </c>
      <c r="D429" s="192" t="s">
        <v>1624</v>
      </c>
      <c r="E429" s="208">
        <v>0.5</v>
      </c>
      <c r="F429" s="208"/>
      <c r="G429" s="172" t="s">
        <v>1898</v>
      </c>
      <c r="H429" s="175"/>
      <c r="I429" s="130"/>
      <c r="J429" s="130"/>
      <c r="K429" s="130"/>
      <c r="L429" s="130"/>
      <c r="M429" s="130">
        <v>2023</v>
      </c>
      <c r="N429" s="263" t="s">
        <v>2304</v>
      </c>
      <c r="O429" s="251" t="s">
        <v>14</v>
      </c>
      <c r="P429" s="251"/>
      <c r="Q429" s="183">
        <v>6</v>
      </c>
      <c r="R429" s="108"/>
    </row>
    <row r="430" spans="1:18" s="141" customFormat="1" ht="41.45" customHeight="1" x14ac:dyDescent="0.2">
      <c r="A430" s="186">
        <v>76</v>
      </c>
      <c r="B430" s="192" t="s">
        <v>85</v>
      </c>
      <c r="C430" s="192" t="s">
        <v>1625</v>
      </c>
      <c r="D430" s="192" t="s">
        <v>1901</v>
      </c>
      <c r="E430" s="208">
        <v>0.88</v>
      </c>
      <c r="F430" s="208"/>
      <c r="G430" s="203" t="s">
        <v>1899</v>
      </c>
      <c r="H430" s="175"/>
      <c r="I430" s="130"/>
      <c r="J430" s="130"/>
      <c r="K430" s="130"/>
      <c r="L430" s="130"/>
      <c r="M430" s="130">
        <v>2023</v>
      </c>
      <c r="N430" s="263" t="s">
        <v>2305</v>
      </c>
      <c r="O430" s="251" t="s">
        <v>14</v>
      </c>
      <c r="P430" s="251"/>
      <c r="Q430" s="183">
        <v>6</v>
      </c>
      <c r="R430" s="108"/>
    </row>
    <row r="431" spans="1:18" s="141" customFormat="1" ht="41.45" customHeight="1" x14ac:dyDescent="0.2">
      <c r="A431" s="186">
        <v>77</v>
      </c>
      <c r="B431" s="192" t="s">
        <v>85</v>
      </c>
      <c r="C431" s="192" t="s">
        <v>1626</v>
      </c>
      <c r="D431" s="192" t="s">
        <v>1627</v>
      </c>
      <c r="E431" s="208">
        <v>1.1599999999999999</v>
      </c>
      <c r="F431" s="208"/>
      <c r="G431" s="172" t="s">
        <v>1900</v>
      </c>
      <c r="H431" s="175"/>
      <c r="I431" s="130"/>
      <c r="J431" s="130"/>
      <c r="K431" s="130"/>
      <c r="L431" s="130"/>
      <c r="M431" s="130">
        <v>2023</v>
      </c>
      <c r="N431" s="263" t="s">
        <v>2306</v>
      </c>
      <c r="O431" s="251" t="s">
        <v>14</v>
      </c>
      <c r="P431" s="251"/>
      <c r="Q431" s="183">
        <v>6</v>
      </c>
      <c r="R431" s="108"/>
    </row>
    <row r="432" spans="1:18" s="141" customFormat="1" ht="42" customHeight="1" x14ac:dyDescent="0.2">
      <c r="A432" s="186">
        <v>78</v>
      </c>
      <c r="B432" s="192" t="s">
        <v>104</v>
      </c>
      <c r="C432" s="192" t="s">
        <v>1628</v>
      </c>
      <c r="D432" s="192" t="s">
        <v>1629</v>
      </c>
      <c r="E432" s="208">
        <v>0.24</v>
      </c>
      <c r="F432" s="208">
        <v>0.24</v>
      </c>
      <c r="G432" s="172" t="s">
        <v>1902</v>
      </c>
      <c r="H432" s="175" t="s">
        <v>1903</v>
      </c>
      <c r="I432" s="130"/>
      <c r="J432" s="130"/>
      <c r="K432" s="130"/>
      <c r="L432" s="130"/>
      <c r="M432" s="130">
        <v>2023</v>
      </c>
      <c r="N432" s="263" t="s">
        <v>2307</v>
      </c>
      <c r="O432" s="251" t="s">
        <v>13</v>
      </c>
      <c r="P432" s="251" t="s">
        <v>192</v>
      </c>
      <c r="Q432" s="183">
        <v>5</v>
      </c>
      <c r="R432" s="183">
        <v>2</v>
      </c>
    </row>
    <row r="433" spans="1:18" s="141" customFormat="1" ht="54" customHeight="1" x14ac:dyDescent="0.2">
      <c r="A433" s="186">
        <v>79</v>
      </c>
      <c r="B433" s="192" t="s">
        <v>104</v>
      </c>
      <c r="C433" s="192" t="s">
        <v>1630</v>
      </c>
      <c r="D433" s="192" t="s">
        <v>1631</v>
      </c>
      <c r="E433" s="208">
        <v>0.6</v>
      </c>
      <c r="F433" s="208"/>
      <c r="G433" s="172" t="s">
        <v>1904</v>
      </c>
      <c r="H433" s="175"/>
      <c r="I433" s="130"/>
      <c r="J433" s="130"/>
      <c r="K433" s="130"/>
      <c r="L433" s="130"/>
      <c r="M433" s="130">
        <v>2023</v>
      </c>
      <c r="N433" s="263" t="s">
        <v>2308</v>
      </c>
      <c r="O433" s="251" t="s">
        <v>10</v>
      </c>
      <c r="P433" s="251"/>
      <c r="Q433" s="183">
        <v>2</v>
      </c>
      <c r="R433" s="108"/>
    </row>
    <row r="434" spans="1:18" s="141" customFormat="1" ht="40.15" customHeight="1" x14ac:dyDescent="0.2">
      <c r="A434" s="186">
        <v>80</v>
      </c>
      <c r="B434" s="192" t="s">
        <v>104</v>
      </c>
      <c r="C434" s="192" t="s">
        <v>1632</v>
      </c>
      <c r="D434" s="192" t="s">
        <v>1633</v>
      </c>
      <c r="E434" s="208">
        <v>1.1599999999999999</v>
      </c>
      <c r="F434" s="208"/>
      <c r="G434" s="172" t="s">
        <v>1905</v>
      </c>
      <c r="H434" s="175"/>
      <c r="I434" s="130"/>
      <c r="J434" s="130"/>
      <c r="K434" s="130"/>
      <c r="L434" s="130"/>
      <c r="M434" s="130">
        <v>2023</v>
      </c>
      <c r="N434" s="263" t="s">
        <v>2309</v>
      </c>
      <c r="O434" s="251" t="s">
        <v>14</v>
      </c>
      <c r="P434" s="251"/>
      <c r="Q434" s="183">
        <v>6</v>
      </c>
      <c r="R434" s="108"/>
    </row>
    <row r="435" spans="1:18" s="141" customFormat="1" ht="42" customHeight="1" x14ac:dyDescent="0.2">
      <c r="A435" s="186">
        <v>81</v>
      </c>
      <c r="B435" s="192" t="s">
        <v>104</v>
      </c>
      <c r="C435" s="192" t="s">
        <v>1634</v>
      </c>
      <c r="D435" s="192" t="s">
        <v>1635</v>
      </c>
      <c r="E435" s="208">
        <v>0.24</v>
      </c>
      <c r="F435" s="208"/>
      <c r="G435" s="172" t="s">
        <v>1906</v>
      </c>
      <c r="H435" s="175"/>
      <c r="I435" s="130"/>
      <c r="J435" s="130"/>
      <c r="K435" s="130"/>
      <c r="L435" s="130"/>
      <c r="M435" s="130">
        <v>2023</v>
      </c>
      <c r="N435" s="263" t="s">
        <v>2310</v>
      </c>
      <c r="O435" s="251" t="s">
        <v>10</v>
      </c>
      <c r="P435" s="251"/>
      <c r="Q435" s="183">
        <v>2</v>
      </c>
      <c r="R435" s="108"/>
    </row>
    <row r="436" spans="1:18" s="141" customFormat="1" ht="44.45" customHeight="1" x14ac:dyDescent="0.2">
      <c r="A436" s="186">
        <v>82</v>
      </c>
      <c r="B436" s="192" t="s">
        <v>104</v>
      </c>
      <c r="C436" s="192" t="s">
        <v>1636</v>
      </c>
      <c r="D436" s="192" t="s">
        <v>1637</v>
      </c>
      <c r="E436" s="208">
        <v>0.12</v>
      </c>
      <c r="F436" s="208"/>
      <c r="G436" s="172" t="s">
        <v>1907</v>
      </c>
      <c r="H436" s="175"/>
      <c r="I436" s="130"/>
      <c r="J436" s="130"/>
      <c r="K436" s="130"/>
      <c r="L436" s="130"/>
      <c r="M436" s="130">
        <v>2023</v>
      </c>
      <c r="N436" s="263" t="s">
        <v>2311</v>
      </c>
      <c r="O436" s="251" t="s">
        <v>14</v>
      </c>
      <c r="P436" s="251"/>
      <c r="Q436" s="183">
        <v>6</v>
      </c>
      <c r="R436" s="108"/>
    </row>
    <row r="437" spans="1:18" s="141" customFormat="1" ht="38.450000000000003" customHeight="1" x14ac:dyDescent="0.2">
      <c r="A437" s="186">
        <v>83</v>
      </c>
      <c r="B437" s="192" t="s">
        <v>104</v>
      </c>
      <c r="C437" s="192" t="s">
        <v>1638</v>
      </c>
      <c r="D437" s="192" t="s">
        <v>1639</v>
      </c>
      <c r="E437" s="208">
        <v>0.12</v>
      </c>
      <c r="F437" s="208"/>
      <c r="G437" s="172" t="s">
        <v>1908</v>
      </c>
      <c r="H437" s="175"/>
      <c r="I437" s="130"/>
      <c r="J437" s="130"/>
      <c r="K437" s="130"/>
      <c r="L437" s="130"/>
      <c r="M437" s="130">
        <v>2023</v>
      </c>
      <c r="N437" s="263" t="s">
        <v>2312</v>
      </c>
      <c r="O437" s="251" t="s">
        <v>14</v>
      </c>
      <c r="P437" s="251"/>
      <c r="Q437" s="183">
        <v>6</v>
      </c>
      <c r="R437" s="108"/>
    </row>
    <row r="438" spans="1:18" s="141" customFormat="1" ht="42.6" customHeight="1" x14ac:dyDescent="0.2">
      <c r="A438" s="186">
        <v>84</v>
      </c>
      <c r="B438" s="192" t="s">
        <v>1640</v>
      </c>
      <c r="C438" s="192" t="s">
        <v>1641</v>
      </c>
      <c r="D438" s="192" t="s">
        <v>1642</v>
      </c>
      <c r="E438" s="208">
        <v>0.46</v>
      </c>
      <c r="F438" s="208"/>
      <c r="G438" s="172" t="s">
        <v>1909</v>
      </c>
      <c r="H438" s="175"/>
      <c r="I438" s="130"/>
      <c r="J438" s="130"/>
      <c r="K438" s="130"/>
      <c r="L438" s="130"/>
      <c r="M438" s="130">
        <v>2023</v>
      </c>
      <c r="N438" s="263" t="s">
        <v>2313</v>
      </c>
      <c r="O438" s="251" t="s">
        <v>14</v>
      </c>
      <c r="P438" s="251"/>
      <c r="Q438" s="183">
        <v>6</v>
      </c>
      <c r="R438" s="108"/>
    </row>
    <row r="439" spans="1:18" s="141" customFormat="1" ht="62.45" customHeight="1" x14ac:dyDescent="0.2">
      <c r="A439" s="186">
        <v>85</v>
      </c>
      <c r="B439" s="192" t="s">
        <v>104</v>
      </c>
      <c r="C439" s="192" t="s">
        <v>1643</v>
      </c>
      <c r="D439" s="192" t="s">
        <v>1644</v>
      </c>
      <c r="E439" s="208">
        <v>0.48</v>
      </c>
      <c r="F439" s="208"/>
      <c r="G439" s="172" t="s">
        <v>1910</v>
      </c>
      <c r="H439" s="175"/>
      <c r="I439" s="130"/>
      <c r="J439" s="130"/>
      <c r="K439" s="130"/>
      <c r="L439" s="130"/>
      <c r="M439" s="130">
        <v>2023</v>
      </c>
      <c r="N439" s="263" t="s">
        <v>2314</v>
      </c>
      <c r="O439" s="251" t="s">
        <v>10</v>
      </c>
      <c r="P439" s="251"/>
      <c r="Q439" s="183">
        <v>2</v>
      </c>
      <c r="R439" s="108"/>
    </row>
    <row r="440" spans="1:18" s="141" customFormat="1" ht="40.15" customHeight="1" x14ac:dyDescent="0.2">
      <c r="A440" s="186">
        <v>86</v>
      </c>
      <c r="B440" s="192" t="s">
        <v>1086</v>
      </c>
      <c r="C440" s="192" t="s">
        <v>1645</v>
      </c>
      <c r="D440" s="192" t="s">
        <v>1646</v>
      </c>
      <c r="E440" s="208">
        <v>0.54</v>
      </c>
      <c r="F440" s="208"/>
      <c r="G440" s="172" t="s">
        <v>331</v>
      </c>
      <c r="H440" s="175"/>
      <c r="I440" s="130"/>
      <c r="J440" s="130"/>
      <c r="K440" s="130"/>
      <c r="L440" s="130"/>
      <c r="M440" s="130">
        <v>2023</v>
      </c>
      <c r="N440" s="263" t="s">
        <v>2315</v>
      </c>
      <c r="O440" s="251" t="s">
        <v>14</v>
      </c>
      <c r="P440" s="251"/>
      <c r="Q440" s="183">
        <v>6</v>
      </c>
      <c r="R440" s="108"/>
    </row>
    <row r="441" spans="1:18" s="141" customFormat="1" ht="37.9" customHeight="1" x14ac:dyDescent="0.2">
      <c r="A441" s="186">
        <v>87</v>
      </c>
      <c r="B441" s="192" t="s">
        <v>104</v>
      </c>
      <c r="C441" s="192" t="s">
        <v>1647</v>
      </c>
      <c r="D441" s="192" t="s">
        <v>1648</v>
      </c>
      <c r="E441" s="208">
        <v>0.12</v>
      </c>
      <c r="F441" s="208"/>
      <c r="G441" s="172" t="s">
        <v>1911</v>
      </c>
      <c r="H441" s="175"/>
      <c r="I441" s="130"/>
      <c r="J441" s="130"/>
      <c r="K441" s="130"/>
      <c r="L441" s="130"/>
      <c r="M441" s="130">
        <v>2023</v>
      </c>
      <c r="N441" s="263" t="s">
        <v>2316</v>
      </c>
      <c r="O441" s="251" t="s">
        <v>10</v>
      </c>
      <c r="P441" s="251"/>
      <c r="Q441" s="183">
        <v>2</v>
      </c>
      <c r="R441" s="108"/>
    </row>
    <row r="442" spans="1:18" s="141" customFormat="1" ht="78.599999999999994" customHeight="1" x14ac:dyDescent="0.2">
      <c r="A442" s="186">
        <v>88</v>
      </c>
      <c r="B442" s="192" t="s">
        <v>104</v>
      </c>
      <c r="C442" s="192" t="s">
        <v>1649</v>
      </c>
      <c r="D442" s="192" t="s">
        <v>1650</v>
      </c>
      <c r="E442" s="208">
        <v>0.48</v>
      </c>
      <c r="F442" s="208"/>
      <c r="G442" s="172" t="s">
        <v>1912</v>
      </c>
      <c r="H442" s="175"/>
      <c r="I442" s="130"/>
      <c r="J442" s="130"/>
      <c r="K442" s="130"/>
      <c r="L442" s="130"/>
      <c r="M442" s="130">
        <v>2023</v>
      </c>
      <c r="N442" s="263" t="s">
        <v>2317</v>
      </c>
      <c r="O442" s="251" t="s">
        <v>10</v>
      </c>
      <c r="P442" s="251"/>
      <c r="Q442" s="183">
        <v>2</v>
      </c>
      <c r="R442" s="108"/>
    </row>
    <row r="443" spans="1:18" s="141" customFormat="1" ht="54" customHeight="1" x14ac:dyDescent="0.2">
      <c r="A443" s="186">
        <v>89</v>
      </c>
      <c r="B443" s="192" t="s">
        <v>85</v>
      </c>
      <c r="C443" s="192" t="s">
        <v>1651</v>
      </c>
      <c r="D443" s="192" t="s">
        <v>1652</v>
      </c>
      <c r="E443" s="208">
        <v>0.24</v>
      </c>
      <c r="F443" s="208"/>
      <c r="G443" s="172" t="s">
        <v>1913</v>
      </c>
      <c r="H443" s="175"/>
      <c r="I443" s="130"/>
      <c r="J443" s="130"/>
      <c r="K443" s="130"/>
      <c r="L443" s="130"/>
      <c r="M443" s="130">
        <v>2023</v>
      </c>
      <c r="N443" s="263" t="s">
        <v>2318</v>
      </c>
      <c r="O443" s="251" t="s">
        <v>10</v>
      </c>
      <c r="P443" s="251"/>
      <c r="Q443" s="183">
        <v>2</v>
      </c>
      <c r="R443" s="108"/>
    </row>
    <row r="444" spans="1:18" s="141" customFormat="1" ht="42" customHeight="1" x14ac:dyDescent="0.2">
      <c r="A444" s="186">
        <v>90</v>
      </c>
      <c r="B444" s="192" t="s">
        <v>359</v>
      </c>
      <c r="C444" s="192" t="s">
        <v>1653</v>
      </c>
      <c r="D444" s="192" t="s">
        <v>1654</v>
      </c>
      <c r="E444" s="208">
        <v>0.64</v>
      </c>
      <c r="F444" s="208"/>
      <c r="G444" s="172" t="s">
        <v>1914</v>
      </c>
      <c r="H444" s="175"/>
      <c r="I444" s="130"/>
      <c r="J444" s="130"/>
      <c r="K444" s="130"/>
      <c r="L444" s="130"/>
      <c r="M444" s="130">
        <v>2023</v>
      </c>
      <c r="N444" s="263" t="s">
        <v>2319</v>
      </c>
      <c r="O444" s="251" t="s">
        <v>14</v>
      </c>
      <c r="P444" s="251"/>
      <c r="Q444" s="183">
        <v>6</v>
      </c>
      <c r="R444" s="108"/>
    </row>
    <row r="445" spans="1:18" s="141" customFormat="1" ht="42.6" customHeight="1" x14ac:dyDescent="0.2">
      <c r="A445" s="186">
        <v>91</v>
      </c>
      <c r="B445" s="192" t="s">
        <v>359</v>
      </c>
      <c r="C445" s="192" t="s">
        <v>1655</v>
      </c>
      <c r="D445" s="192" t="s">
        <v>1656</v>
      </c>
      <c r="E445" s="208">
        <v>0.24</v>
      </c>
      <c r="F445" s="208"/>
      <c r="G445" s="172" t="s">
        <v>1915</v>
      </c>
      <c r="H445" s="175"/>
      <c r="I445" s="130"/>
      <c r="J445" s="130"/>
      <c r="K445" s="130"/>
      <c r="L445" s="130"/>
      <c r="M445" s="130">
        <v>2023</v>
      </c>
      <c r="N445" s="263" t="s">
        <v>2320</v>
      </c>
      <c r="O445" s="251" t="s">
        <v>14</v>
      </c>
      <c r="P445" s="251"/>
      <c r="Q445" s="183">
        <v>6</v>
      </c>
      <c r="R445" s="108"/>
    </row>
    <row r="446" spans="1:18" s="141" customFormat="1" ht="44.45" customHeight="1" x14ac:dyDescent="0.2">
      <c r="A446" s="186">
        <v>92</v>
      </c>
      <c r="B446" s="192" t="s">
        <v>85</v>
      </c>
      <c r="C446" s="192" t="s">
        <v>1657</v>
      </c>
      <c r="D446" s="192" t="s">
        <v>1658</v>
      </c>
      <c r="E446" s="208">
        <v>1.04</v>
      </c>
      <c r="F446" s="208"/>
      <c r="G446" s="172" t="s">
        <v>1916</v>
      </c>
      <c r="H446" s="175"/>
      <c r="I446" s="130"/>
      <c r="J446" s="130"/>
      <c r="K446" s="130"/>
      <c r="L446" s="130"/>
      <c r="M446" s="130">
        <v>2023</v>
      </c>
      <c r="N446" s="263" t="s">
        <v>2321</v>
      </c>
      <c r="O446" s="251" t="s">
        <v>14</v>
      </c>
      <c r="P446" s="251"/>
      <c r="Q446" s="183">
        <v>6</v>
      </c>
      <c r="R446" s="108"/>
    </row>
    <row r="447" spans="1:18" s="141" customFormat="1" ht="41.45" customHeight="1" x14ac:dyDescent="0.2">
      <c r="A447" s="186">
        <v>93</v>
      </c>
      <c r="B447" s="192" t="s">
        <v>85</v>
      </c>
      <c r="C447" s="192" t="s">
        <v>1659</v>
      </c>
      <c r="D447" s="192" t="s">
        <v>1660</v>
      </c>
      <c r="E447" s="208">
        <v>1.04</v>
      </c>
      <c r="F447" s="208"/>
      <c r="G447" s="172" t="s">
        <v>1917</v>
      </c>
      <c r="H447" s="175"/>
      <c r="I447" s="130"/>
      <c r="J447" s="130"/>
      <c r="K447" s="130"/>
      <c r="L447" s="130"/>
      <c r="M447" s="130">
        <v>2023</v>
      </c>
      <c r="N447" s="263" t="s">
        <v>2322</v>
      </c>
      <c r="O447" s="251" t="s">
        <v>15</v>
      </c>
      <c r="P447" s="251"/>
      <c r="Q447" s="183">
        <v>7</v>
      </c>
      <c r="R447" s="108"/>
    </row>
    <row r="448" spans="1:18" s="141" customFormat="1" ht="80.45" customHeight="1" x14ac:dyDescent="0.2">
      <c r="A448" s="186">
        <v>94</v>
      </c>
      <c r="B448" s="192" t="s">
        <v>104</v>
      </c>
      <c r="C448" s="192" t="s">
        <v>1661</v>
      </c>
      <c r="D448" s="192" t="s">
        <v>1662</v>
      </c>
      <c r="E448" s="208">
        <v>0.88</v>
      </c>
      <c r="F448" s="208"/>
      <c r="G448" s="172" t="s">
        <v>1918</v>
      </c>
      <c r="H448" s="175"/>
      <c r="I448" s="130"/>
      <c r="J448" s="130"/>
      <c r="K448" s="130"/>
      <c r="L448" s="130"/>
      <c r="M448" s="130">
        <v>2023</v>
      </c>
      <c r="N448" s="263" t="s">
        <v>2323</v>
      </c>
      <c r="O448" s="251" t="s">
        <v>10</v>
      </c>
      <c r="P448" s="251"/>
      <c r="Q448" s="183">
        <v>2</v>
      </c>
      <c r="R448" s="108"/>
    </row>
    <row r="449" spans="1:18" s="141" customFormat="1" ht="73.900000000000006" customHeight="1" x14ac:dyDescent="0.2">
      <c r="A449" s="186">
        <v>95</v>
      </c>
      <c r="B449" s="192" t="s">
        <v>104</v>
      </c>
      <c r="C449" s="192" t="s">
        <v>1663</v>
      </c>
      <c r="D449" s="192" t="s">
        <v>1664</v>
      </c>
      <c r="E449" s="208">
        <v>0.88</v>
      </c>
      <c r="F449" s="208"/>
      <c r="G449" s="172" t="s">
        <v>1919</v>
      </c>
      <c r="H449" s="175"/>
      <c r="I449" s="130"/>
      <c r="J449" s="130"/>
      <c r="K449" s="130"/>
      <c r="L449" s="130"/>
      <c r="M449" s="130">
        <v>2023</v>
      </c>
      <c r="N449" s="263" t="s">
        <v>2324</v>
      </c>
      <c r="O449" s="251" t="s">
        <v>10</v>
      </c>
      <c r="P449" s="251"/>
      <c r="Q449" s="183">
        <v>2</v>
      </c>
      <c r="R449" s="108"/>
    </row>
    <row r="450" spans="1:18" s="141" customFormat="1" ht="54" customHeight="1" x14ac:dyDescent="0.2">
      <c r="A450" s="186">
        <v>96</v>
      </c>
      <c r="B450" s="192" t="s">
        <v>1640</v>
      </c>
      <c r="C450" s="192" t="s">
        <v>1665</v>
      </c>
      <c r="D450" s="192" t="s">
        <v>1666</v>
      </c>
      <c r="E450" s="208">
        <v>0.12</v>
      </c>
      <c r="F450" s="208"/>
      <c r="G450" s="172" t="s">
        <v>1920</v>
      </c>
      <c r="H450" s="175"/>
      <c r="I450" s="130"/>
      <c r="J450" s="130"/>
      <c r="K450" s="130"/>
      <c r="L450" s="130"/>
      <c r="M450" s="130">
        <v>2023</v>
      </c>
      <c r="N450" s="263" t="s">
        <v>2325</v>
      </c>
      <c r="O450" s="251" t="s">
        <v>14</v>
      </c>
      <c r="P450" s="251"/>
      <c r="Q450" s="183">
        <v>6</v>
      </c>
      <c r="R450" s="108"/>
    </row>
    <row r="451" spans="1:18" s="141" customFormat="1" ht="54" customHeight="1" x14ac:dyDescent="0.2">
      <c r="A451" s="186">
        <v>97</v>
      </c>
      <c r="B451" s="192" t="s">
        <v>85</v>
      </c>
      <c r="C451" s="192" t="s">
        <v>1667</v>
      </c>
      <c r="D451" s="192" t="s">
        <v>1668</v>
      </c>
      <c r="E451" s="208">
        <v>0.88</v>
      </c>
      <c r="F451" s="208"/>
      <c r="G451" s="172" t="s">
        <v>1912</v>
      </c>
      <c r="H451" s="175"/>
      <c r="I451" s="130"/>
      <c r="J451" s="130"/>
      <c r="K451" s="130"/>
      <c r="L451" s="130"/>
      <c r="M451" s="130">
        <v>2023</v>
      </c>
      <c r="N451" s="263" t="s">
        <v>2326</v>
      </c>
      <c r="O451" s="251" t="s">
        <v>10</v>
      </c>
      <c r="P451" s="251"/>
      <c r="Q451" s="183">
        <v>2</v>
      </c>
      <c r="R451" s="108"/>
    </row>
    <row r="452" spans="1:18" s="141" customFormat="1" ht="54" customHeight="1" x14ac:dyDescent="0.2">
      <c r="A452" s="186">
        <v>98</v>
      </c>
      <c r="B452" s="192" t="s">
        <v>85</v>
      </c>
      <c r="C452" s="192" t="s">
        <v>1669</v>
      </c>
      <c r="D452" s="192" t="s">
        <v>1670</v>
      </c>
      <c r="E452" s="208">
        <v>0.6</v>
      </c>
      <c r="F452" s="208"/>
      <c r="G452" s="172" t="s">
        <v>1921</v>
      </c>
      <c r="H452" s="175"/>
      <c r="I452" s="130"/>
      <c r="J452" s="130"/>
      <c r="K452" s="130"/>
      <c r="L452" s="130"/>
      <c r="M452" s="130">
        <v>2023</v>
      </c>
      <c r="N452" s="263" t="s">
        <v>2327</v>
      </c>
      <c r="O452" s="251" t="s">
        <v>10</v>
      </c>
      <c r="P452" s="251"/>
      <c r="Q452" s="183">
        <v>2</v>
      </c>
      <c r="R452" s="108"/>
    </row>
    <row r="453" spans="1:18" s="141" customFormat="1" ht="54" customHeight="1" x14ac:dyDescent="0.2">
      <c r="A453" s="186">
        <v>99</v>
      </c>
      <c r="B453" s="192" t="s">
        <v>104</v>
      </c>
      <c r="C453" s="192" t="s">
        <v>1671</v>
      </c>
      <c r="D453" s="192" t="s">
        <v>1672</v>
      </c>
      <c r="E453" s="208">
        <v>0.24</v>
      </c>
      <c r="F453" s="208"/>
      <c r="G453" s="172" t="s">
        <v>1922</v>
      </c>
      <c r="H453" s="175"/>
      <c r="I453" s="130"/>
      <c r="J453" s="130"/>
      <c r="K453" s="130"/>
      <c r="L453" s="130"/>
      <c r="M453" s="130">
        <v>2023</v>
      </c>
      <c r="N453" s="263" t="s">
        <v>2328</v>
      </c>
      <c r="O453" s="251" t="s">
        <v>10</v>
      </c>
      <c r="P453" s="251"/>
      <c r="Q453" s="183">
        <v>2</v>
      </c>
      <c r="R453" s="108"/>
    </row>
    <row r="454" spans="1:18" s="141" customFormat="1" ht="54" customHeight="1" x14ac:dyDescent="0.2">
      <c r="A454" s="186">
        <v>100</v>
      </c>
      <c r="B454" s="192" t="s">
        <v>104</v>
      </c>
      <c r="C454" s="192" t="s">
        <v>1673</v>
      </c>
      <c r="D454" s="192" t="s">
        <v>1674</v>
      </c>
      <c r="E454" s="208">
        <v>0.24</v>
      </c>
      <c r="F454" s="208"/>
      <c r="G454" s="172" t="s">
        <v>1923</v>
      </c>
      <c r="H454" s="175"/>
      <c r="I454" s="130"/>
      <c r="J454" s="130"/>
      <c r="K454" s="130"/>
      <c r="L454" s="130"/>
      <c r="M454" s="130">
        <v>2023</v>
      </c>
      <c r="N454" s="263" t="s">
        <v>2329</v>
      </c>
      <c r="O454" s="251" t="s">
        <v>14</v>
      </c>
      <c r="P454" s="251"/>
      <c r="Q454" s="183">
        <v>6</v>
      </c>
      <c r="R454" s="108"/>
    </row>
    <row r="455" spans="1:18" s="141" customFormat="1" ht="54" customHeight="1" x14ac:dyDescent="0.2">
      <c r="A455" s="186">
        <v>101</v>
      </c>
      <c r="B455" s="192" t="s">
        <v>1041</v>
      </c>
      <c r="C455" s="192" t="s">
        <v>1675</v>
      </c>
      <c r="D455" s="192" t="s">
        <v>1676</v>
      </c>
      <c r="E455" s="208"/>
      <c r="F455" s="208">
        <v>0.36</v>
      </c>
      <c r="G455" s="172"/>
      <c r="H455" s="175" t="s">
        <v>1893</v>
      </c>
      <c r="I455" s="130"/>
      <c r="J455" s="130"/>
      <c r="K455" s="130"/>
      <c r="L455" s="130"/>
      <c r="M455" s="130">
        <v>2023</v>
      </c>
      <c r="N455" s="263" t="s">
        <v>2330</v>
      </c>
      <c r="O455" s="251"/>
      <c r="P455" s="251" t="s">
        <v>195</v>
      </c>
      <c r="Q455" s="108"/>
      <c r="R455" s="183">
        <v>5</v>
      </c>
    </row>
    <row r="456" spans="1:18" s="141" customFormat="1" ht="54" customHeight="1" x14ac:dyDescent="0.2">
      <c r="A456" s="186">
        <v>102</v>
      </c>
      <c r="B456" s="192" t="s">
        <v>85</v>
      </c>
      <c r="C456" s="192" t="s">
        <v>1677</v>
      </c>
      <c r="D456" s="192" t="s">
        <v>1678</v>
      </c>
      <c r="E456" s="208">
        <v>0.56000000000000005</v>
      </c>
      <c r="F456" s="208"/>
      <c r="G456" s="172" t="s">
        <v>1924</v>
      </c>
      <c r="H456" s="175"/>
      <c r="I456" s="130"/>
      <c r="J456" s="130"/>
      <c r="K456" s="130"/>
      <c r="L456" s="130"/>
      <c r="M456" s="130">
        <v>2023</v>
      </c>
      <c r="N456" s="263" t="s">
        <v>2331</v>
      </c>
      <c r="O456" s="251" t="s">
        <v>14</v>
      </c>
      <c r="P456" s="251"/>
      <c r="Q456" s="183">
        <v>6</v>
      </c>
      <c r="R456" s="108"/>
    </row>
    <row r="457" spans="1:18" s="141" customFormat="1" ht="54" customHeight="1" x14ac:dyDescent="0.2">
      <c r="A457" s="186">
        <v>103</v>
      </c>
      <c r="B457" s="192" t="s">
        <v>104</v>
      </c>
      <c r="C457" s="192" t="s">
        <v>1679</v>
      </c>
      <c r="D457" s="192" t="s">
        <v>1680</v>
      </c>
      <c r="E457" s="208">
        <v>0.24</v>
      </c>
      <c r="F457" s="208"/>
      <c r="G457" s="172" t="s">
        <v>1925</v>
      </c>
      <c r="H457" s="175"/>
      <c r="I457" s="130"/>
      <c r="J457" s="130"/>
      <c r="K457" s="130"/>
      <c r="L457" s="130"/>
      <c r="M457" s="130">
        <v>2023</v>
      </c>
      <c r="N457" s="263" t="s">
        <v>2332</v>
      </c>
      <c r="O457" s="251" t="s">
        <v>11</v>
      </c>
      <c r="P457" s="251"/>
      <c r="Q457" s="183">
        <v>3</v>
      </c>
      <c r="R457" s="108"/>
    </row>
    <row r="458" spans="1:18" s="141" customFormat="1" ht="54" customHeight="1" x14ac:dyDescent="0.2">
      <c r="A458" s="186">
        <v>104</v>
      </c>
      <c r="B458" s="192" t="s">
        <v>104</v>
      </c>
      <c r="C458" s="192" t="s">
        <v>1681</v>
      </c>
      <c r="D458" s="192" t="s">
        <v>1682</v>
      </c>
      <c r="E458" s="208">
        <v>0.44</v>
      </c>
      <c r="F458" s="208"/>
      <c r="G458" s="172" t="s">
        <v>1926</v>
      </c>
      <c r="H458" s="175"/>
      <c r="I458" s="130"/>
      <c r="J458" s="130"/>
      <c r="K458" s="130"/>
      <c r="L458" s="130"/>
      <c r="M458" s="130">
        <v>2023</v>
      </c>
      <c r="N458" s="263" t="s">
        <v>2333</v>
      </c>
      <c r="O458" s="251" t="s">
        <v>14</v>
      </c>
      <c r="P458" s="251"/>
      <c r="Q458" s="183">
        <v>6</v>
      </c>
      <c r="R458" s="108"/>
    </row>
    <row r="459" spans="1:18" s="141" customFormat="1" ht="54" customHeight="1" x14ac:dyDescent="0.2">
      <c r="A459" s="186">
        <v>105</v>
      </c>
      <c r="B459" s="192" t="s">
        <v>104</v>
      </c>
      <c r="C459" s="192" t="s">
        <v>1683</v>
      </c>
      <c r="D459" s="192" t="s">
        <v>1684</v>
      </c>
      <c r="E459" s="208">
        <v>0.76</v>
      </c>
      <c r="F459" s="208"/>
      <c r="G459" s="172" t="s">
        <v>1927</v>
      </c>
      <c r="H459" s="175"/>
      <c r="I459" s="130"/>
      <c r="J459" s="130"/>
      <c r="K459" s="130"/>
      <c r="L459" s="130"/>
      <c r="M459" s="130">
        <v>2023</v>
      </c>
      <c r="N459" s="263" t="s">
        <v>2334</v>
      </c>
      <c r="O459" s="251" t="s">
        <v>10</v>
      </c>
      <c r="P459" s="251"/>
      <c r="Q459" s="183">
        <v>2</v>
      </c>
      <c r="R459" s="108"/>
    </row>
    <row r="460" spans="1:18" s="141" customFormat="1" ht="76.900000000000006" customHeight="1" x14ac:dyDescent="0.2">
      <c r="A460" s="186">
        <v>106</v>
      </c>
      <c r="B460" s="192" t="s">
        <v>104</v>
      </c>
      <c r="C460" s="192" t="s">
        <v>1685</v>
      </c>
      <c r="D460" s="192" t="s">
        <v>1686</v>
      </c>
      <c r="E460" s="208">
        <v>0.48</v>
      </c>
      <c r="F460" s="208"/>
      <c r="G460" s="172" t="s">
        <v>1928</v>
      </c>
      <c r="H460" s="175"/>
      <c r="I460" s="130"/>
      <c r="J460" s="130"/>
      <c r="K460" s="130"/>
      <c r="L460" s="130"/>
      <c r="M460" s="130">
        <v>2023</v>
      </c>
      <c r="N460" s="263" t="s">
        <v>2335</v>
      </c>
      <c r="O460" s="251" t="s">
        <v>14</v>
      </c>
      <c r="P460" s="251"/>
      <c r="Q460" s="183">
        <v>6</v>
      </c>
      <c r="R460" s="108"/>
    </row>
    <row r="461" spans="1:18" s="141" customFormat="1" ht="61.9" customHeight="1" x14ac:dyDescent="0.2">
      <c r="A461" s="186">
        <v>107</v>
      </c>
      <c r="B461" s="192" t="s">
        <v>104</v>
      </c>
      <c r="C461" s="192" t="s">
        <v>1687</v>
      </c>
      <c r="D461" s="192" t="s">
        <v>1688</v>
      </c>
      <c r="E461" s="208">
        <v>0.68</v>
      </c>
      <c r="F461" s="208"/>
      <c r="G461" s="172" t="s">
        <v>1929</v>
      </c>
      <c r="H461" s="175"/>
      <c r="I461" s="130"/>
      <c r="J461" s="130"/>
      <c r="K461" s="130"/>
      <c r="L461" s="130"/>
      <c r="M461" s="130">
        <v>2023</v>
      </c>
      <c r="N461" s="263" t="s">
        <v>2336</v>
      </c>
      <c r="O461" s="251" t="s">
        <v>10</v>
      </c>
      <c r="P461" s="251"/>
      <c r="Q461" s="183">
        <v>2</v>
      </c>
      <c r="R461" s="108"/>
    </row>
    <row r="462" spans="1:18" s="141" customFormat="1" ht="78" customHeight="1" x14ac:dyDescent="0.2">
      <c r="A462" s="186">
        <v>108</v>
      </c>
      <c r="B462" s="192" t="s">
        <v>1041</v>
      </c>
      <c r="C462" s="192" t="s">
        <v>1689</v>
      </c>
      <c r="D462" s="192" t="s">
        <v>1690</v>
      </c>
      <c r="E462" s="208">
        <v>0.12</v>
      </c>
      <c r="F462" s="208"/>
      <c r="G462" s="172" t="s">
        <v>1930</v>
      </c>
      <c r="H462" s="175"/>
      <c r="I462" s="130"/>
      <c r="J462" s="130"/>
      <c r="K462" s="130"/>
      <c r="L462" s="130"/>
      <c r="M462" s="130">
        <v>2023</v>
      </c>
      <c r="N462" s="263" t="s">
        <v>2337</v>
      </c>
      <c r="O462" s="251" t="s">
        <v>10</v>
      </c>
      <c r="P462" s="251"/>
      <c r="Q462" s="183">
        <v>2</v>
      </c>
      <c r="R462" s="108"/>
    </row>
    <row r="463" spans="1:18" s="141" customFormat="1" ht="54" customHeight="1" x14ac:dyDescent="0.2">
      <c r="A463" s="186">
        <v>109</v>
      </c>
      <c r="B463" s="192" t="s">
        <v>104</v>
      </c>
      <c r="C463" s="192" t="s">
        <v>1691</v>
      </c>
      <c r="D463" s="192" t="s">
        <v>1692</v>
      </c>
      <c r="E463" s="208">
        <v>0.48</v>
      </c>
      <c r="F463" s="208"/>
      <c r="G463" s="172" t="s">
        <v>1931</v>
      </c>
      <c r="H463" s="175"/>
      <c r="I463" s="130"/>
      <c r="J463" s="130"/>
      <c r="K463" s="130"/>
      <c r="L463" s="130"/>
      <c r="M463" s="130">
        <v>2023</v>
      </c>
      <c r="N463" s="263" t="s">
        <v>2338</v>
      </c>
      <c r="O463" s="251" t="s">
        <v>293</v>
      </c>
      <c r="P463" s="251"/>
      <c r="Q463" s="183">
        <v>10</v>
      </c>
      <c r="R463" s="108"/>
    </row>
    <row r="464" spans="1:18" s="141" customFormat="1" ht="54" customHeight="1" x14ac:dyDescent="0.2">
      <c r="A464" s="186">
        <v>110</v>
      </c>
      <c r="B464" s="192" t="s">
        <v>104</v>
      </c>
      <c r="C464" s="192" t="s">
        <v>1693</v>
      </c>
      <c r="D464" s="192" t="s">
        <v>1694</v>
      </c>
      <c r="E464" s="208">
        <v>0.44</v>
      </c>
      <c r="F464" s="208"/>
      <c r="G464" s="172" t="s">
        <v>1777</v>
      </c>
      <c r="H464" s="175"/>
      <c r="I464" s="130"/>
      <c r="J464" s="130"/>
      <c r="K464" s="130"/>
      <c r="L464" s="130"/>
      <c r="M464" s="130">
        <v>2023</v>
      </c>
      <c r="N464" s="263" t="s">
        <v>2339</v>
      </c>
      <c r="O464" s="251" t="s">
        <v>10</v>
      </c>
      <c r="P464" s="251"/>
      <c r="Q464" s="183">
        <v>2</v>
      </c>
      <c r="R464" s="108"/>
    </row>
    <row r="465" spans="1:18" s="141" customFormat="1" ht="63.6" customHeight="1" x14ac:dyDescent="0.2">
      <c r="A465" s="186">
        <v>111</v>
      </c>
      <c r="B465" s="192" t="s">
        <v>104</v>
      </c>
      <c r="C465" s="192" t="s">
        <v>1695</v>
      </c>
      <c r="D465" s="192" t="s">
        <v>1696</v>
      </c>
      <c r="E465" s="208">
        <v>1.04</v>
      </c>
      <c r="F465" s="208"/>
      <c r="G465" s="172" t="s">
        <v>1932</v>
      </c>
      <c r="H465" s="175"/>
      <c r="I465" s="130"/>
      <c r="J465" s="130"/>
      <c r="K465" s="130"/>
      <c r="L465" s="130"/>
      <c r="M465" s="130">
        <v>2023</v>
      </c>
      <c r="N465" s="263" t="s">
        <v>2340</v>
      </c>
      <c r="O465" s="251" t="s">
        <v>10</v>
      </c>
      <c r="P465" s="251"/>
      <c r="Q465" s="183">
        <v>2</v>
      </c>
      <c r="R465" s="108"/>
    </row>
    <row r="466" spans="1:18" s="141" customFormat="1" ht="65.45" customHeight="1" x14ac:dyDescent="0.2">
      <c r="A466" s="186">
        <v>112</v>
      </c>
      <c r="B466" s="192" t="s">
        <v>104</v>
      </c>
      <c r="C466" s="192" t="s">
        <v>1695</v>
      </c>
      <c r="D466" s="192" t="s">
        <v>1697</v>
      </c>
      <c r="E466" s="208">
        <v>0.24</v>
      </c>
      <c r="F466" s="208"/>
      <c r="G466" s="172" t="s">
        <v>1933</v>
      </c>
      <c r="H466" s="175"/>
      <c r="I466" s="130"/>
      <c r="J466" s="130"/>
      <c r="K466" s="130"/>
      <c r="L466" s="130"/>
      <c r="M466" s="130">
        <v>2023</v>
      </c>
      <c r="N466" s="263" t="s">
        <v>2341</v>
      </c>
      <c r="O466" s="251" t="s">
        <v>10</v>
      </c>
      <c r="P466" s="251"/>
      <c r="Q466" s="183">
        <v>2</v>
      </c>
      <c r="R466" s="108"/>
    </row>
    <row r="467" spans="1:18" s="141" customFormat="1" ht="38.450000000000003" customHeight="1" x14ac:dyDescent="0.2">
      <c r="A467" s="186">
        <v>113</v>
      </c>
      <c r="B467" s="192" t="s">
        <v>104</v>
      </c>
      <c r="C467" s="192" t="s">
        <v>1698</v>
      </c>
      <c r="D467" s="192" t="s">
        <v>1699</v>
      </c>
      <c r="E467" s="208">
        <v>0.4</v>
      </c>
      <c r="F467" s="208"/>
      <c r="G467" s="172" t="s">
        <v>1934</v>
      </c>
      <c r="H467" s="175"/>
      <c r="I467" s="130"/>
      <c r="J467" s="130"/>
      <c r="K467" s="130"/>
      <c r="L467" s="130"/>
      <c r="M467" s="130">
        <v>2023</v>
      </c>
      <c r="N467" s="263" t="s">
        <v>2342</v>
      </c>
      <c r="O467" s="251" t="s">
        <v>10</v>
      </c>
      <c r="P467" s="251"/>
      <c r="Q467" s="183">
        <v>2</v>
      </c>
      <c r="R467" s="108"/>
    </row>
    <row r="468" spans="1:18" s="141" customFormat="1" ht="47.45" customHeight="1" x14ac:dyDescent="0.2">
      <c r="A468" s="186">
        <v>114</v>
      </c>
      <c r="B468" s="192" t="s">
        <v>104</v>
      </c>
      <c r="C468" s="192" t="s">
        <v>768</v>
      </c>
      <c r="D468" s="192" t="s">
        <v>1700</v>
      </c>
      <c r="E468" s="208">
        <v>0.36</v>
      </c>
      <c r="F468" s="208"/>
      <c r="G468" s="172" t="s">
        <v>1701</v>
      </c>
      <c r="H468" s="175"/>
      <c r="I468" s="130"/>
      <c r="J468" s="130"/>
      <c r="K468" s="130"/>
      <c r="L468" s="130"/>
      <c r="M468" s="130">
        <v>2023</v>
      </c>
      <c r="N468" s="263" t="s">
        <v>2343</v>
      </c>
      <c r="O468" s="251" t="s">
        <v>12</v>
      </c>
      <c r="P468" s="251"/>
      <c r="Q468" s="183">
        <v>4</v>
      </c>
      <c r="R468" s="108"/>
    </row>
    <row r="469" spans="1:18" s="141" customFormat="1" ht="37.9" customHeight="1" x14ac:dyDescent="0.2">
      <c r="A469" s="186">
        <v>115</v>
      </c>
      <c r="B469" s="192" t="s">
        <v>104</v>
      </c>
      <c r="C469" s="192" t="s">
        <v>1702</v>
      </c>
      <c r="D469" s="192" t="s">
        <v>1703</v>
      </c>
      <c r="E469" s="208">
        <v>1.28</v>
      </c>
      <c r="F469" s="208"/>
      <c r="G469" s="172" t="s">
        <v>1935</v>
      </c>
      <c r="H469" s="175"/>
      <c r="I469" s="130"/>
      <c r="J469" s="130"/>
      <c r="K469" s="130"/>
      <c r="L469" s="130"/>
      <c r="M469" s="130">
        <v>2023</v>
      </c>
      <c r="N469" s="263" t="s">
        <v>2344</v>
      </c>
      <c r="O469" s="251" t="s">
        <v>14</v>
      </c>
      <c r="P469" s="251"/>
      <c r="Q469" s="183">
        <v>6</v>
      </c>
      <c r="R469" s="108"/>
    </row>
    <row r="470" spans="1:18" s="141" customFormat="1" ht="54" customHeight="1" x14ac:dyDescent="0.2">
      <c r="A470" s="186">
        <v>116</v>
      </c>
      <c r="B470" s="192" t="s">
        <v>104</v>
      </c>
      <c r="C470" s="192" t="s">
        <v>1704</v>
      </c>
      <c r="D470" s="192" t="s">
        <v>1705</v>
      </c>
      <c r="E470" s="208">
        <v>0.88</v>
      </c>
      <c r="F470" s="208"/>
      <c r="G470" s="172" t="s">
        <v>1936</v>
      </c>
      <c r="H470" s="175"/>
      <c r="I470" s="130"/>
      <c r="J470" s="130"/>
      <c r="K470" s="130"/>
      <c r="L470" s="130"/>
      <c r="M470" s="130">
        <v>2023</v>
      </c>
      <c r="N470" s="263" t="s">
        <v>2345</v>
      </c>
      <c r="O470" s="251" t="s">
        <v>14</v>
      </c>
      <c r="P470" s="251"/>
      <c r="Q470" s="183">
        <v>6</v>
      </c>
      <c r="R470" s="108"/>
    </row>
    <row r="471" spans="1:18" s="141" customFormat="1" ht="44.45" customHeight="1" x14ac:dyDescent="0.2">
      <c r="A471" s="186">
        <v>117</v>
      </c>
      <c r="B471" s="192" t="s">
        <v>85</v>
      </c>
      <c r="C471" s="192" t="s">
        <v>1706</v>
      </c>
      <c r="D471" s="192" t="s">
        <v>1707</v>
      </c>
      <c r="E471" s="208">
        <v>1.04</v>
      </c>
      <c r="F471" s="208"/>
      <c r="G471" s="172" t="s">
        <v>1937</v>
      </c>
      <c r="H471" s="175"/>
      <c r="I471" s="130"/>
      <c r="J471" s="130"/>
      <c r="K471" s="130"/>
      <c r="L471" s="130"/>
      <c r="M471" s="130">
        <v>2023</v>
      </c>
      <c r="N471" s="263" t="s">
        <v>2346</v>
      </c>
      <c r="O471" s="251" t="s">
        <v>14</v>
      </c>
      <c r="P471" s="251"/>
      <c r="Q471" s="183">
        <v>6</v>
      </c>
      <c r="R471" s="108"/>
    </row>
    <row r="472" spans="1:18" s="141" customFormat="1" ht="62.45" customHeight="1" x14ac:dyDescent="0.2">
      <c r="A472" s="186">
        <v>118</v>
      </c>
      <c r="B472" s="192" t="s">
        <v>104</v>
      </c>
      <c r="C472" s="192" t="s">
        <v>1708</v>
      </c>
      <c r="D472" s="192" t="s">
        <v>1709</v>
      </c>
      <c r="E472" s="208">
        <v>0.92</v>
      </c>
      <c r="F472" s="208"/>
      <c r="G472" s="172" t="s">
        <v>1938</v>
      </c>
      <c r="H472" s="175"/>
      <c r="I472" s="130"/>
      <c r="J472" s="130"/>
      <c r="K472" s="130"/>
      <c r="L472" s="130"/>
      <c r="M472" s="130">
        <v>2023</v>
      </c>
      <c r="N472" s="263" t="s">
        <v>2347</v>
      </c>
      <c r="O472" s="251" t="s">
        <v>12</v>
      </c>
      <c r="P472" s="251"/>
      <c r="Q472" s="183">
        <v>4</v>
      </c>
      <c r="R472" s="108"/>
    </row>
    <row r="473" spans="1:18" s="141" customFormat="1" ht="54" customHeight="1" x14ac:dyDescent="0.2">
      <c r="A473" s="186">
        <v>119</v>
      </c>
      <c r="B473" s="192" t="s">
        <v>104</v>
      </c>
      <c r="C473" s="192" t="s">
        <v>1124</v>
      </c>
      <c r="D473" s="192" t="s">
        <v>1710</v>
      </c>
      <c r="E473" s="208"/>
      <c r="F473" s="208">
        <v>0.12</v>
      </c>
      <c r="G473" s="172"/>
      <c r="H473" s="175" t="s">
        <v>1799</v>
      </c>
      <c r="I473" s="130"/>
      <c r="J473" s="130"/>
      <c r="K473" s="130"/>
      <c r="L473" s="130"/>
      <c r="M473" s="130">
        <v>2023</v>
      </c>
      <c r="N473" s="263" t="s">
        <v>2348</v>
      </c>
      <c r="O473" s="251"/>
      <c r="P473" s="251" t="s">
        <v>192</v>
      </c>
      <c r="Q473" s="108"/>
      <c r="R473" s="183">
        <v>2</v>
      </c>
    </row>
    <row r="474" spans="1:18" s="141" customFormat="1" ht="54" customHeight="1" x14ac:dyDescent="0.2">
      <c r="A474" s="186">
        <v>120</v>
      </c>
      <c r="B474" s="192" t="s">
        <v>1711</v>
      </c>
      <c r="C474" s="192" t="s">
        <v>833</v>
      </c>
      <c r="D474" s="192" t="s">
        <v>1712</v>
      </c>
      <c r="E474" s="208">
        <v>48</v>
      </c>
      <c r="F474" s="208">
        <v>48</v>
      </c>
      <c r="G474" s="172" t="s">
        <v>1713</v>
      </c>
      <c r="H474" s="175"/>
      <c r="I474" s="130"/>
      <c r="J474" s="130"/>
      <c r="K474" s="130"/>
      <c r="L474" s="130"/>
      <c r="M474" s="130">
        <v>2023</v>
      </c>
      <c r="N474" s="263" t="s">
        <v>2349</v>
      </c>
      <c r="O474" s="251" t="s">
        <v>301</v>
      </c>
      <c r="P474" s="251"/>
      <c r="Q474" s="183">
        <v>11</v>
      </c>
      <c r="R474" s="108"/>
    </row>
    <row r="475" spans="1:18" s="141" customFormat="1" ht="54" customHeight="1" x14ac:dyDescent="0.2">
      <c r="A475" s="186">
        <v>121</v>
      </c>
      <c r="B475" s="192" t="s">
        <v>1714</v>
      </c>
      <c r="C475" s="192" t="s">
        <v>1477</v>
      </c>
      <c r="D475" s="192" t="s">
        <v>1715</v>
      </c>
      <c r="E475" s="208">
        <v>170</v>
      </c>
      <c r="F475" s="208">
        <v>170</v>
      </c>
      <c r="G475" s="172" t="s">
        <v>1713</v>
      </c>
      <c r="H475" s="175"/>
      <c r="I475" s="130"/>
      <c r="J475" s="130"/>
      <c r="K475" s="130"/>
      <c r="L475" s="130"/>
      <c r="M475" s="130">
        <v>2023</v>
      </c>
      <c r="N475" s="263" t="s">
        <v>2350</v>
      </c>
      <c r="O475" s="251" t="s">
        <v>301</v>
      </c>
      <c r="P475" s="251"/>
      <c r="Q475" s="183">
        <v>11</v>
      </c>
      <c r="R475" s="108"/>
    </row>
    <row r="476" spans="1:18" s="141" customFormat="1" ht="44.45" customHeight="1" x14ac:dyDescent="0.2">
      <c r="A476" s="186">
        <v>122</v>
      </c>
      <c r="B476" s="192" t="s">
        <v>104</v>
      </c>
      <c r="C476" s="192" t="s">
        <v>1716</v>
      </c>
      <c r="D476" s="192" t="s">
        <v>1717</v>
      </c>
      <c r="E476" s="208">
        <v>1</v>
      </c>
      <c r="F476" s="208"/>
      <c r="G476" s="172" t="s">
        <v>1718</v>
      </c>
      <c r="H476" s="175"/>
      <c r="I476" s="130"/>
      <c r="J476" s="130"/>
      <c r="K476" s="130"/>
      <c r="L476" s="130"/>
      <c r="M476" s="130">
        <v>2023</v>
      </c>
      <c r="N476" s="263" t="s">
        <v>2351</v>
      </c>
      <c r="O476" s="251" t="s">
        <v>293</v>
      </c>
      <c r="P476" s="251"/>
      <c r="Q476" s="183">
        <v>10</v>
      </c>
      <c r="R476" s="108"/>
    </row>
    <row r="477" spans="1:18" s="141" customFormat="1" ht="46.15" customHeight="1" x14ac:dyDescent="0.2">
      <c r="A477" s="186">
        <v>123</v>
      </c>
      <c r="B477" s="192" t="s">
        <v>104</v>
      </c>
      <c r="C477" s="192" t="s">
        <v>1719</v>
      </c>
      <c r="D477" s="192" t="s">
        <v>1720</v>
      </c>
      <c r="E477" s="208">
        <v>0.5</v>
      </c>
      <c r="F477" s="208"/>
      <c r="G477" s="172"/>
      <c r="H477" s="175" t="s">
        <v>1721</v>
      </c>
      <c r="I477" s="130"/>
      <c r="J477" s="130"/>
      <c r="K477" s="130"/>
      <c r="L477" s="130"/>
      <c r="M477" s="130">
        <v>2023</v>
      </c>
      <c r="N477" s="263" t="s">
        <v>2352</v>
      </c>
      <c r="O477" s="251"/>
      <c r="P477" s="251" t="s">
        <v>193</v>
      </c>
      <c r="Q477" s="108"/>
      <c r="R477" s="183">
        <v>3</v>
      </c>
    </row>
    <row r="478" spans="1:18" s="141" customFormat="1" ht="46.15" customHeight="1" x14ac:dyDescent="0.2">
      <c r="A478" s="186">
        <v>124</v>
      </c>
      <c r="B478" s="192" t="s">
        <v>104</v>
      </c>
      <c r="C478" s="192" t="s">
        <v>1722</v>
      </c>
      <c r="D478" s="192" t="s">
        <v>1723</v>
      </c>
      <c r="E478" s="208">
        <v>1</v>
      </c>
      <c r="F478" s="208"/>
      <c r="G478" s="172" t="s">
        <v>1724</v>
      </c>
      <c r="H478" s="175"/>
      <c r="I478" s="130"/>
      <c r="J478" s="130"/>
      <c r="K478" s="130"/>
      <c r="L478" s="130"/>
      <c r="M478" s="130">
        <v>2023</v>
      </c>
      <c r="N478" s="263" t="s">
        <v>2353</v>
      </c>
      <c r="O478" s="251" t="s">
        <v>293</v>
      </c>
      <c r="P478" s="251"/>
      <c r="Q478" s="183">
        <v>10</v>
      </c>
      <c r="R478" s="108"/>
    </row>
    <row r="479" spans="1:18" s="141" customFormat="1" ht="42" customHeight="1" x14ac:dyDescent="0.2">
      <c r="A479" s="186">
        <v>125</v>
      </c>
      <c r="B479" s="192" t="s">
        <v>104</v>
      </c>
      <c r="C479" s="192" t="s">
        <v>1725</v>
      </c>
      <c r="D479" s="192" t="s">
        <v>1726</v>
      </c>
      <c r="E479" s="208">
        <v>0.36</v>
      </c>
      <c r="F479" s="208"/>
      <c r="G479" s="172" t="s">
        <v>1939</v>
      </c>
      <c r="H479" s="175"/>
      <c r="I479" s="130"/>
      <c r="J479" s="130"/>
      <c r="K479" s="130"/>
      <c r="L479" s="130"/>
      <c r="M479" s="130">
        <v>2023</v>
      </c>
      <c r="N479" s="263" t="s">
        <v>2354</v>
      </c>
      <c r="O479" s="251" t="s">
        <v>293</v>
      </c>
      <c r="P479" s="251"/>
      <c r="Q479" s="183">
        <v>10</v>
      </c>
      <c r="R479" s="108"/>
    </row>
    <row r="480" spans="1:18" s="141" customFormat="1" ht="54" customHeight="1" x14ac:dyDescent="0.2">
      <c r="A480" s="186">
        <v>126</v>
      </c>
      <c r="B480" s="192" t="s">
        <v>1727</v>
      </c>
      <c r="C480" s="192" t="s">
        <v>1728</v>
      </c>
      <c r="D480" s="192" t="s">
        <v>1729</v>
      </c>
      <c r="E480" s="208">
        <v>0.25</v>
      </c>
      <c r="F480" s="208">
        <v>0.25</v>
      </c>
      <c r="G480" s="172" t="s">
        <v>1730</v>
      </c>
      <c r="H480" s="175" t="s">
        <v>1731</v>
      </c>
      <c r="I480" s="130"/>
      <c r="J480" s="130"/>
      <c r="K480" s="130"/>
      <c r="L480" s="130"/>
      <c r="M480" s="130">
        <v>2023</v>
      </c>
      <c r="N480" s="263" t="s">
        <v>2355</v>
      </c>
      <c r="O480" s="251" t="s">
        <v>293</v>
      </c>
      <c r="P480" s="251" t="s">
        <v>196</v>
      </c>
      <c r="Q480" s="183">
        <v>10</v>
      </c>
      <c r="R480" s="183">
        <v>6</v>
      </c>
    </row>
    <row r="481" spans="1:18" s="141" customFormat="1" ht="43.9" customHeight="1" x14ac:dyDescent="0.2">
      <c r="A481" s="186">
        <v>127</v>
      </c>
      <c r="B481" s="192" t="s">
        <v>104</v>
      </c>
      <c r="C481" s="192" t="s">
        <v>1732</v>
      </c>
      <c r="D481" s="192" t="s">
        <v>1733</v>
      </c>
      <c r="E481" s="208">
        <v>1</v>
      </c>
      <c r="F481" s="208">
        <v>1</v>
      </c>
      <c r="G481" s="172" t="s">
        <v>1734</v>
      </c>
      <c r="H481" s="172" t="s">
        <v>1940</v>
      </c>
      <c r="I481" s="130"/>
      <c r="J481" s="130"/>
      <c r="K481" s="130"/>
      <c r="L481" s="130"/>
      <c r="M481" s="130">
        <v>2023</v>
      </c>
      <c r="N481" s="263" t="s">
        <v>2356</v>
      </c>
      <c r="O481" s="251" t="s">
        <v>14</v>
      </c>
      <c r="P481" s="251" t="s">
        <v>196</v>
      </c>
      <c r="Q481" s="183">
        <v>6</v>
      </c>
      <c r="R481" s="183">
        <v>6</v>
      </c>
    </row>
    <row r="482" spans="1:18" s="141" customFormat="1" ht="42.6" customHeight="1" x14ac:dyDescent="0.2">
      <c r="A482" s="186">
        <v>128</v>
      </c>
      <c r="B482" s="192" t="s">
        <v>104</v>
      </c>
      <c r="C482" s="192" t="s">
        <v>1735</v>
      </c>
      <c r="D482" s="192" t="s">
        <v>1736</v>
      </c>
      <c r="E482" s="208">
        <v>1</v>
      </c>
      <c r="F482" s="208">
        <v>1</v>
      </c>
      <c r="G482" s="172" t="s">
        <v>1737</v>
      </c>
      <c r="H482" s="172" t="s">
        <v>1738</v>
      </c>
      <c r="I482" s="130"/>
      <c r="J482" s="130"/>
      <c r="K482" s="130"/>
      <c r="L482" s="130"/>
      <c r="M482" s="130">
        <v>2023</v>
      </c>
      <c r="N482" s="263" t="s">
        <v>2357</v>
      </c>
      <c r="O482" s="251" t="s">
        <v>301</v>
      </c>
      <c r="P482" s="251" t="s">
        <v>196</v>
      </c>
      <c r="Q482" s="183">
        <v>11</v>
      </c>
      <c r="R482" s="183">
        <v>6</v>
      </c>
    </row>
    <row r="483" spans="1:18" s="141" customFormat="1" ht="54" customHeight="1" x14ac:dyDescent="0.2">
      <c r="A483" s="186">
        <v>129</v>
      </c>
      <c r="B483" s="192" t="s">
        <v>104</v>
      </c>
      <c r="C483" s="192" t="s">
        <v>1739</v>
      </c>
      <c r="D483" s="192" t="s">
        <v>1740</v>
      </c>
      <c r="E483" s="208">
        <v>1</v>
      </c>
      <c r="F483" s="208">
        <v>1</v>
      </c>
      <c r="G483" s="172" t="s">
        <v>1741</v>
      </c>
      <c r="H483" s="172" t="s">
        <v>1742</v>
      </c>
      <c r="I483" s="130"/>
      <c r="J483" s="130"/>
      <c r="K483" s="130"/>
      <c r="L483" s="130"/>
      <c r="M483" s="130">
        <v>2023</v>
      </c>
      <c r="N483" s="263" t="s">
        <v>2358</v>
      </c>
      <c r="O483" s="251" t="s">
        <v>301</v>
      </c>
      <c r="P483" s="251" t="s">
        <v>197</v>
      </c>
      <c r="Q483" s="183">
        <v>11</v>
      </c>
      <c r="R483" s="183">
        <v>7</v>
      </c>
    </row>
    <row r="484" spans="1:18" s="141" customFormat="1" ht="54" customHeight="1" x14ac:dyDescent="0.2">
      <c r="A484" s="186">
        <v>130</v>
      </c>
      <c r="B484" s="192" t="s">
        <v>104</v>
      </c>
      <c r="C484" s="192" t="s">
        <v>1739</v>
      </c>
      <c r="D484" s="192" t="s">
        <v>1743</v>
      </c>
      <c r="E484" s="208">
        <v>1</v>
      </c>
      <c r="F484" s="208">
        <v>1</v>
      </c>
      <c r="G484" s="172" t="s">
        <v>1741</v>
      </c>
      <c r="H484" s="172" t="s">
        <v>1742</v>
      </c>
      <c r="I484" s="130"/>
      <c r="J484" s="130"/>
      <c r="K484" s="130"/>
      <c r="L484" s="130"/>
      <c r="M484" s="130">
        <v>2023</v>
      </c>
      <c r="N484" s="263" t="s">
        <v>2359</v>
      </c>
      <c r="O484" s="251" t="s">
        <v>301</v>
      </c>
      <c r="P484" s="251" t="s">
        <v>197</v>
      </c>
      <c r="Q484" s="183">
        <v>11</v>
      </c>
      <c r="R484" s="183">
        <v>7</v>
      </c>
    </row>
    <row r="485" spans="1:18" s="141" customFormat="1" ht="51" customHeight="1" x14ac:dyDescent="0.2">
      <c r="A485" s="186">
        <v>131</v>
      </c>
      <c r="B485" s="192" t="s">
        <v>104</v>
      </c>
      <c r="C485" s="192" t="s">
        <v>1744</v>
      </c>
      <c r="D485" s="192" t="s">
        <v>1745</v>
      </c>
      <c r="E485" s="208">
        <v>1</v>
      </c>
      <c r="F485" s="208">
        <v>1</v>
      </c>
      <c r="G485" s="172" t="s">
        <v>1746</v>
      </c>
      <c r="H485" s="172"/>
      <c r="I485" s="130"/>
      <c r="J485" s="130"/>
      <c r="K485" s="130"/>
      <c r="L485" s="130"/>
      <c r="M485" s="130">
        <v>2023</v>
      </c>
      <c r="N485" s="263" t="s">
        <v>2360</v>
      </c>
      <c r="O485" s="251" t="s">
        <v>301</v>
      </c>
      <c r="P485" s="251"/>
      <c r="Q485" s="183">
        <v>11</v>
      </c>
      <c r="R485" s="108"/>
    </row>
    <row r="486" spans="1:18" s="141" customFormat="1" ht="76.150000000000006" customHeight="1" x14ac:dyDescent="0.2">
      <c r="A486" s="186">
        <v>132</v>
      </c>
      <c r="B486" s="192" t="s">
        <v>104</v>
      </c>
      <c r="C486" s="192" t="s">
        <v>1747</v>
      </c>
      <c r="D486" s="192" t="s">
        <v>1748</v>
      </c>
      <c r="E486" s="208">
        <v>0.76</v>
      </c>
      <c r="F486" s="208">
        <v>0.36</v>
      </c>
      <c r="G486" s="172" t="s">
        <v>1047</v>
      </c>
      <c r="H486" s="175" t="s">
        <v>1941</v>
      </c>
      <c r="I486" s="130"/>
      <c r="J486" s="130"/>
      <c r="K486" s="130"/>
      <c r="L486" s="130"/>
      <c r="M486" s="130">
        <v>2023</v>
      </c>
      <c r="N486" s="263" t="s">
        <v>2361</v>
      </c>
      <c r="O486" s="251" t="s">
        <v>14</v>
      </c>
      <c r="P486" s="251" t="s">
        <v>195</v>
      </c>
      <c r="Q486" s="183">
        <v>6</v>
      </c>
      <c r="R486" s="183">
        <v>5</v>
      </c>
    </row>
    <row r="487" spans="1:18" s="141" customFormat="1" ht="21" customHeight="1" x14ac:dyDescent="0.2">
      <c r="A487" s="139"/>
      <c r="B487" s="140"/>
      <c r="C487" s="139"/>
      <c r="D487" s="149" t="s">
        <v>223</v>
      </c>
      <c r="E487" s="269">
        <f>SUM(E355:E486)</f>
        <v>292.964</v>
      </c>
      <c r="F487" s="269">
        <f>SUM(F355:F486)</f>
        <v>236.41000000000003</v>
      </c>
      <c r="G487" s="235"/>
      <c r="H487" s="235"/>
      <c r="N487" s="261"/>
      <c r="O487" s="235"/>
      <c r="P487" s="235"/>
    </row>
    <row r="488" spans="1:18" s="141" customFormat="1" ht="21" customHeight="1" x14ac:dyDescent="0.2">
      <c r="A488" s="139"/>
      <c r="B488" s="140"/>
      <c r="C488" s="139"/>
      <c r="D488" s="149" t="s">
        <v>1943</v>
      </c>
      <c r="E488" s="269">
        <f>SUM(E241+E353+E487)</f>
        <v>5357.2570000000005</v>
      </c>
      <c r="F488" s="269">
        <f>SUM(F241+F353+F487)</f>
        <v>5559.0879999999997</v>
      </c>
      <c r="G488" s="235"/>
      <c r="H488" s="235"/>
      <c r="N488" s="261"/>
      <c r="O488" s="235"/>
      <c r="P488" s="235"/>
    </row>
    <row r="489" spans="1:18" s="141" customFormat="1" ht="19.149999999999999" customHeight="1" x14ac:dyDescent="0.2">
      <c r="A489" s="139"/>
      <c r="B489" s="140"/>
      <c r="C489" s="356" t="s">
        <v>236</v>
      </c>
      <c r="D489" s="356"/>
      <c r="E489" s="269">
        <f>SUM(E23+E99+E241)</f>
        <v>5565.7070000000003</v>
      </c>
      <c r="F489" s="269">
        <f>SUM(F23+F99+F241)</f>
        <v>5544.8770000000004</v>
      </c>
      <c r="G489" s="235"/>
      <c r="H489" s="235"/>
      <c r="N489" s="261"/>
      <c r="O489" s="235"/>
      <c r="P489" s="235"/>
    </row>
    <row r="490" spans="1:18" s="141" customFormat="1" ht="23.45" customHeight="1" x14ac:dyDescent="0.2">
      <c r="A490" s="139"/>
      <c r="B490" s="140"/>
      <c r="C490" s="356" t="s">
        <v>237</v>
      </c>
      <c r="D490" s="356"/>
      <c r="E490" s="269">
        <f>SUM(E47+E138+E353)</f>
        <v>1412.4229999999998</v>
      </c>
      <c r="F490" s="269">
        <f>SUM(F47+F138+F353)</f>
        <v>1554.9589999999996</v>
      </c>
      <c r="G490" s="235"/>
      <c r="H490" s="235"/>
      <c r="N490" s="261"/>
      <c r="O490" s="235"/>
      <c r="P490" s="235"/>
    </row>
    <row r="491" spans="1:18" s="141" customFormat="1" ht="25.15" customHeight="1" x14ac:dyDescent="0.2">
      <c r="A491" s="139"/>
      <c r="B491" s="140"/>
      <c r="C491" s="356" t="s">
        <v>238</v>
      </c>
      <c r="D491" s="356"/>
      <c r="E491" s="269">
        <f>SUM(E88+E199+E487)</f>
        <v>369.21</v>
      </c>
      <c r="F491" s="269">
        <f>SUM(F88+F199+F487)</f>
        <v>247.45000000000002</v>
      </c>
      <c r="G491" s="235"/>
      <c r="H491" s="235"/>
      <c r="N491" s="261"/>
      <c r="O491" s="235"/>
      <c r="P491" s="235"/>
    </row>
    <row r="492" spans="1:18" s="141" customFormat="1" ht="28.15" customHeight="1" x14ac:dyDescent="0.2">
      <c r="A492" s="139"/>
      <c r="B492" s="140"/>
      <c r="C492" s="139"/>
      <c r="D492" s="149" t="s">
        <v>239</v>
      </c>
      <c r="E492" s="269">
        <f>SUM(E489:E491)</f>
        <v>7347.34</v>
      </c>
      <c r="F492" s="269">
        <f>SUM(F489:F491)</f>
        <v>7347.2860000000001</v>
      </c>
      <c r="G492" s="235"/>
      <c r="H492" s="235"/>
      <c r="N492" s="261"/>
      <c r="O492" s="235"/>
      <c r="P492" s="235"/>
    </row>
    <row r="493" spans="1:18" s="141" customFormat="1" ht="12.75" x14ac:dyDescent="0.2">
      <c r="A493" s="139"/>
      <c r="B493" s="140"/>
      <c r="C493" s="139"/>
      <c r="D493" s="139"/>
      <c r="E493" s="206"/>
      <c r="F493" s="206"/>
      <c r="G493" s="235"/>
      <c r="H493" s="235"/>
      <c r="N493" s="261"/>
      <c r="O493" s="235"/>
      <c r="P493" s="235"/>
    </row>
    <row r="494" spans="1:18" s="141" customFormat="1" ht="12.75" x14ac:dyDescent="0.2">
      <c r="A494" s="139"/>
      <c r="B494" s="140"/>
      <c r="C494" s="139"/>
      <c r="D494" s="139"/>
      <c r="E494" s="206"/>
      <c r="F494" s="206"/>
      <c r="G494" s="235"/>
      <c r="H494" s="235"/>
      <c r="N494" s="261"/>
      <c r="O494" s="235"/>
      <c r="P494" s="235"/>
    </row>
    <row r="495" spans="1:18" s="141" customFormat="1" ht="12.75" x14ac:dyDescent="0.2">
      <c r="A495" s="139"/>
      <c r="B495" s="140"/>
      <c r="C495" s="139"/>
      <c r="D495" s="139"/>
      <c r="E495" s="206"/>
      <c r="F495" s="206"/>
      <c r="G495" s="235"/>
      <c r="H495" s="235"/>
      <c r="N495" s="261"/>
      <c r="O495" s="235"/>
      <c r="P495" s="235"/>
    </row>
    <row r="496" spans="1:18" s="141" customFormat="1" ht="12.75" x14ac:dyDescent="0.2">
      <c r="A496" s="139"/>
      <c r="B496" s="140"/>
      <c r="C496" s="139"/>
      <c r="D496" s="139"/>
      <c r="E496" s="206"/>
      <c r="F496" s="206"/>
      <c r="G496" s="235"/>
      <c r="H496" s="235"/>
      <c r="N496" s="261"/>
      <c r="O496" s="235"/>
      <c r="P496" s="235"/>
    </row>
    <row r="497" spans="1:16" s="141" customFormat="1" ht="12.75" x14ac:dyDescent="0.2">
      <c r="A497" s="139"/>
      <c r="B497" s="140"/>
      <c r="C497" s="139"/>
      <c r="D497" s="139"/>
      <c r="E497" s="206"/>
      <c r="F497" s="206"/>
      <c r="G497" s="235"/>
      <c r="H497" s="235"/>
      <c r="N497" s="261"/>
      <c r="O497" s="235"/>
      <c r="P497" s="235"/>
    </row>
    <row r="498" spans="1:16" s="141" customFormat="1" ht="12.75" x14ac:dyDescent="0.2">
      <c r="A498" s="139"/>
      <c r="B498" s="140"/>
      <c r="C498" s="139"/>
      <c r="D498" s="139"/>
      <c r="E498" s="206"/>
      <c r="F498" s="206"/>
      <c r="G498" s="235"/>
      <c r="H498" s="235"/>
      <c r="N498" s="261"/>
      <c r="O498" s="235"/>
      <c r="P498" s="235"/>
    </row>
    <row r="499" spans="1:16" s="141" customFormat="1" ht="12.75" x14ac:dyDescent="0.2">
      <c r="A499" s="139"/>
      <c r="B499" s="140"/>
      <c r="C499" s="139"/>
      <c r="D499" s="139"/>
      <c r="E499" s="206"/>
      <c r="F499" s="206"/>
      <c r="G499" s="235"/>
      <c r="H499" s="235"/>
      <c r="N499" s="261"/>
      <c r="O499" s="235"/>
      <c r="P499" s="235"/>
    </row>
    <row r="500" spans="1:16" s="141" customFormat="1" ht="12.75" x14ac:dyDescent="0.2">
      <c r="A500" s="139"/>
      <c r="B500" s="140"/>
      <c r="C500" s="139"/>
      <c r="D500" s="139"/>
      <c r="E500" s="206"/>
      <c r="F500" s="206"/>
      <c r="G500" s="235"/>
      <c r="H500" s="235"/>
      <c r="N500" s="261"/>
      <c r="O500" s="235"/>
      <c r="P500" s="235"/>
    </row>
    <row r="501" spans="1:16" s="141" customFormat="1" ht="12.75" x14ac:dyDescent="0.2">
      <c r="A501" s="139"/>
      <c r="B501" s="140"/>
      <c r="C501" s="139"/>
      <c r="D501" s="139"/>
      <c r="E501" s="206"/>
      <c r="F501" s="206"/>
      <c r="G501" s="235"/>
      <c r="H501" s="235"/>
      <c r="N501" s="261"/>
      <c r="O501" s="235"/>
      <c r="P501" s="235"/>
    </row>
    <row r="502" spans="1:16" s="141" customFormat="1" ht="12.75" x14ac:dyDescent="0.2">
      <c r="A502" s="139"/>
      <c r="B502" s="140"/>
      <c r="C502" s="139"/>
      <c r="D502" s="139"/>
      <c r="E502" s="206"/>
      <c r="F502" s="206"/>
      <c r="G502" s="235"/>
      <c r="H502" s="235"/>
      <c r="N502" s="261"/>
      <c r="O502" s="235"/>
      <c r="P502" s="235"/>
    </row>
    <row r="503" spans="1:16" s="141" customFormat="1" ht="12.75" x14ac:dyDescent="0.2">
      <c r="A503" s="139"/>
      <c r="B503" s="140"/>
      <c r="C503" s="139"/>
      <c r="D503" s="139"/>
      <c r="E503" s="206"/>
      <c r="F503" s="206"/>
      <c r="G503" s="235"/>
      <c r="H503" s="235"/>
      <c r="N503" s="261"/>
      <c r="O503" s="235"/>
      <c r="P503" s="235"/>
    </row>
    <row r="504" spans="1:16" s="141" customFormat="1" ht="12.75" x14ac:dyDescent="0.2">
      <c r="A504" s="139"/>
      <c r="B504" s="140"/>
      <c r="C504" s="139"/>
      <c r="D504" s="139"/>
      <c r="E504" s="206"/>
      <c r="F504" s="206"/>
      <c r="G504" s="235"/>
      <c r="H504" s="235"/>
      <c r="N504" s="261"/>
      <c r="O504" s="235"/>
      <c r="P504" s="235"/>
    </row>
    <row r="505" spans="1:16" s="141" customFormat="1" ht="12.75" x14ac:dyDescent="0.2">
      <c r="A505" s="139"/>
      <c r="B505" s="140"/>
      <c r="C505" s="139"/>
      <c r="D505" s="139"/>
      <c r="E505" s="206"/>
      <c r="F505" s="206"/>
      <c r="G505" s="235"/>
      <c r="H505" s="235"/>
      <c r="N505" s="261"/>
      <c r="O505" s="235"/>
      <c r="P505" s="235"/>
    </row>
    <row r="506" spans="1:16" s="141" customFormat="1" ht="12.75" x14ac:dyDescent="0.2">
      <c r="A506" s="139"/>
      <c r="B506" s="140"/>
      <c r="C506" s="139"/>
      <c r="D506" s="139"/>
      <c r="E506" s="206"/>
      <c r="F506" s="206"/>
      <c r="G506" s="235"/>
      <c r="H506" s="235"/>
      <c r="N506" s="261"/>
      <c r="O506" s="235"/>
      <c r="P506" s="235"/>
    </row>
    <row r="507" spans="1:16" s="141" customFormat="1" ht="12.75" x14ac:dyDescent="0.2">
      <c r="A507" s="139"/>
      <c r="B507" s="140"/>
      <c r="C507" s="139"/>
      <c r="D507" s="139"/>
      <c r="E507" s="206"/>
      <c r="F507" s="206"/>
      <c r="G507" s="235"/>
      <c r="H507" s="235"/>
      <c r="N507" s="261"/>
      <c r="O507" s="235"/>
      <c r="P507" s="235"/>
    </row>
    <row r="508" spans="1:16" s="141" customFormat="1" ht="12.75" x14ac:dyDescent="0.2">
      <c r="A508" s="139"/>
      <c r="B508" s="140"/>
      <c r="C508" s="139"/>
      <c r="D508" s="139"/>
      <c r="E508" s="206"/>
      <c r="F508" s="206"/>
      <c r="G508" s="235"/>
      <c r="H508" s="235"/>
      <c r="N508" s="261"/>
      <c r="O508" s="235"/>
      <c r="P508" s="235"/>
    </row>
    <row r="509" spans="1:16" s="141" customFormat="1" ht="12.75" x14ac:dyDescent="0.2">
      <c r="A509" s="139"/>
      <c r="B509" s="140"/>
      <c r="C509" s="139"/>
      <c r="D509" s="139"/>
      <c r="E509" s="206"/>
      <c r="F509" s="206"/>
      <c r="G509" s="235"/>
      <c r="H509" s="235"/>
      <c r="N509" s="261"/>
      <c r="O509" s="235"/>
      <c r="P509" s="235"/>
    </row>
    <row r="510" spans="1:16" s="141" customFormat="1" ht="12.75" x14ac:dyDescent="0.2">
      <c r="A510" s="139"/>
      <c r="B510" s="140"/>
      <c r="C510" s="139"/>
      <c r="D510" s="139"/>
      <c r="E510" s="206"/>
      <c r="F510" s="206"/>
      <c r="G510" s="235"/>
      <c r="H510" s="235"/>
      <c r="N510" s="261"/>
      <c r="O510" s="235"/>
      <c r="P510" s="235"/>
    </row>
    <row r="511" spans="1:16" s="141" customFormat="1" ht="12.75" x14ac:dyDescent="0.2">
      <c r="A511" s="139"/>
      <c r="B511" s="140"/>
      <c r="C511" s="139"/>
      <c r="D511" s="139"/>
      <c r="E511" s="206"/>
      <c r="F511" s="206"/>
      <c r="G511" s="235"/>
      <c r="H511" s="235"/>
      <c r="N511" s="261"/>
      <c r="O511" s="235"/>
      <c r="P511" s="235"/>
    </row>
    <row r="512" spans="1:16" s="141" customFormat="1" ht="12.75" x14ac:dyDescent="0.2">
      <c r="A512" s="139"/>
      <c r="B512" s="140"/>
      <c r="C512" s="139"/>
      <c r="D512" s="139"/>
      <c r="E512" s="206"/>
      <c r="F512" s="206"/>
      <c r="G512" s="235"/>
      <c r="H512" s="235"/>
      <c r="N512" s="261"/>
      <c r="O512" s="235"/>
      <c r="P512" s="235"/>
    </row>
    <row r="513" spans="1:16" s="141" customFormat="1" ht="12.75" x14ac:dyDescent="0.2">
      <c r="A513" s="139"/>
      <c r="B513" s="140"/>
      <c r="C513" s="139"/>
      <c r="D513" s="139"/>
      <c r="E513" s="206"/>
      <c r="F513" s="206"/>
      <c r="G513" s="235"/>
      <c r="H513" s="235"/>
      <c r="N513" s="261"/>
      <c r="O513" s="235"/>
      <c r="P513" s="235"/>
    </row>
    <row r="514" spans="1:16" s="141" customFormat="1" ht="12.75" x14ac:dyDescent="0.2">
      <c r="A514" s="139"/>
      <c r="B514" s="140"/>
      <c r="C514" s="139"/>
      <c r="D514" s="139"/>
      <c r="E514" s="206"/>
      <c r="F514" s="206"/>
      <c r="G514" s="235"/>
      <c r="H514" s="235"/>
      <c r="N514" s="261"/>
      <c r="O514" s="235"/>
      <c r="P514" s="235"/>
    </row>
    <row r="515" spans="1:16" s="141" customFormat="1" ht="12.75" x14ac:dyDescent="0.2">
      <c r="A515" s="139"/>
      <c r="B515" s="140"/>
      <c r="C515" s="139"/>
      <c r="D515" s="139"/>
      <c r="E515" s="206"/>
      <c r="F515" s="206"/>
      <c r="G515" s="235"/>
      <c r="H515" s="235"/>
      <c r="N515" s="261"/>
      <c r="O515" s="235"/>
      <c r="P515" s="235"/>
    </row>
    <row r="516" spans="1:16" s="141" customFormat="1" ht="12.75" x14ac:dyDescent="0.2">
      <c r="A516" s="139"/>
      <c r="B516" s="140"/>
      <c r="C516" s="139"/>
      <c r="D516" s="139"/>
      <c r="E516" s="206"/>
      <c r="F516" s="206"/>
      <c r="G516" s="235"/>
      <c r="H516" s="235"/>
      <c r="N516" s="261"/>
      <c r="O516" s="235"/>
      <c r="P516" s="235"/>
    </row>
    <row r="517" spans="1:16" s="141" customFormat="1" ht="12.75" x14ac:dyDescent="0.2">
      <c r="A517" s="139"/>
      <c r="B517" s="140"/>
      <c r="C517" s="139"/>
      <c r="D517" s="139"/>
      <c r="E517" s="206"/>
      <c r="F517" s="206"/>
      <c r="G517" s="235"/>
      <c r="H517" s="235"/>
      <c r="N517" s="261"/>
      <c r="O517" s="235"/>
      <c r="P517" s="235"/>
    </row>
    <row r="518" spans="1:16" s="141" customFormat="1" ht="12.75" x14ac:dyDescent="0.2">
      <c r="A518" s="139"/>
      <c r="B518" s="140"/>
      <c r="C518" s="139"/>
      <c r="D518" s="139"/>
      <c r="E518" s="206"/>
      <c r="F518" s="206"/>
      <c r="G518" s="235"/>
      <c r="H518" s="235"/>
      <c r="N518" s="261"/>
      <c r="O518" s="235"/>
      <c r="P518" s="235"/>
    </row>
    <row r="519" spans="1:16" s="141" customFormat="1" ht="12.75" x14ac:dyDescent="0.2">
      <c r="A519" s="139"/>
      <c r="B519" s="140"/>
      <c r="C519" s="139"/>
      <c r="D519" s="139"/>
      <c r="E519" s="206"/>
      <c r="F519" s="206"/>
      <c r="G519" s="235"/>
      <c r="H519" s="235"/>
      <c r="N519" s="261"/>
      <c r="O519" s="235"/>
      <c r="P519" s="235"/>
    </row>
    <row r="520" spans="1:16" s="141" customFormat="1" ht="12.75" x14ac:dyDescent="0.2">
      <c r="A520" s="139"/>
      <c r="B520" s="140"/>
      <c r="C520" s="139"/>
      <c r="D520" s="139"/>
      <c r="E520" s="206"/>
      <c r="F520" s="206"/>
      <c r="G520" s="235"/>
      <c r="H520" s="235"/>
      <c r="N520" s="261"/>
      <c r="O520" s="235"/>
      <c r="P520" s="235"/>
    </row>
    <row r="521" spans="1:16" s="141" customFormat="1" ht="12.75" x14ac:dyDescent="0.2">
      <c r="A521" s="139"/>
      <c r="B521" s="140"/>
      <c r="C521" s="139"/>
      <c r="D521" s="139"/>
      <c r="E521" s="206"/>
      <c r="F521" s="206"/>
      <c r="G521" s="235"/>
      <c r="H521" s="235"/>
      <c r="N521" s="261"/>
      <c r="O521" s="235"/>
      <c r="P521" s="235"/>
    </row>
    <row r="522" spans="1:16" s="141" customFormat="1" ht="12.75" x14ac:dyDescent="0.2">
      <c r="A522" s="139"/>
      <c r="B522" s="140"/>
      <c r="C522" s="139"/>
      <c r="D522" s="139"/>
      <c r="E522" s="206"/>
      <c r="F522" s="206"/>
      <c r="G522" s="235"/>
      <c r="H522" s="235"/>
      <c r="N522" s="261"/>
      <c r="O522" s="235"/>
      <c r="P522" s="235"/>
    </row>
    <row r="523" spans="1:16" s="141" customFormat="1" ht="12.75" x14ac:dyDescent="0.2">
      <c r="A523" s="139"/>
      <c r="B523" s="140"/>
      <c r="C523" s="139"/>
      <c r="D523" s="139"/>
      <c r="E523" s="206"/>
      <c r="F523" s="206"/>
      <c r="G523" s="235"/>
      <c r="H523" s="235"/>
      <c r="N523" s="261"/>
      <c r="O523" s="235"/>
      <c r="P523" s="235"/>
    </row>
    <row r="524" spans="1:16" s="141" customFormat="1" ht="12.75" x14ac:dyDescent="0.2">
      <c r="A524" s="139"/>
      <c r="B524" s="140"/>
      <c r="C524" s="139"/>
      <c r="D524" s="139"/>
      <c r="E524" s="206"/>
      <c r="F524" s="206"/>
      <c r="G524" s="235"/>
      <c r="H524" s="235"/>
      <c r="N524" s="261"/>
      <c r="O524" s="235"/>
      <c r="P524" s="235"/>
    </row>
    <row r="525" spans="1:16" s="141" customFormat="1" ht="12.75" x14ac:dyDescent="0.2">
      <c r="A525" s="139"/>
      <c r="B525" s="140"/>
      <c r="C525" s="139"/>
      <c r="D525" s="139"/>
      <c r="E525" s="206"/>
      <c r="F525" s="206"/>
      <c r="G525" s="235"/>
      <c r="H525" s="235"/>
      <c r="N525" s="261"/>
      <c r="O525" s="235"/>
      <c r="P525" s="235"/>
    </row>
    <row r="526" spans="1:16" s="141" customFormat="1" ht="12.75" x14ac:dyDescent="0.2">
      <c r="A526" s="139"/>
      <c r="B526" s="140"/>
      <c r="C526" s="139"/>
      <c r="D526" s="139"/>
      <c r="E526" s="206"/>
      <c r="F526" s="206"/>
      <c r="G526" s="235"/>
      <c r="H526" s="235"/>
      <c r="N526" s="261"/>
      <c r="O526" s="235"/>
      <c r="P526" s="235"/>
    </row>
    <row r="527" spans="1:16" s="141" customFormat="1" ht="12.75" x14ac:dyDescent="0.2">
      <c r="A527" s="139"/>
      <c r="B527" s="140"/>
      <c r="C527" s="139"/>
      <c r="D527" s="139"/>
      <c r="E527" s="206"/>
      <c r="F527" s="206"/>
      <c r="G527" s="235"/>
      <c r="H527" s="235"/>
      <c r="N527" s="261"/>
      <c r="O527" s="235"/>
      <c r="P527" s="235"/>
    </row>
    <row r="528" spans="1:16" s="141" customFormat="1" ht="12.75" x14ac:dyDescent="0.2">
      <c r="A528" s="139"/>
      <c r="B528" s="140"/>
      <c r="C528" s="139"/>
      <c r="D528" s="139"/>
      <c r="E528" s="206"/>
      <c r="F528" s="206"/>
      <c r="G528" s="235"/>
      <c r="H528" s="235"/>
      <c r="N528" s="261"/>
      <c r="O528" s="235"/>
      <c r="P528" s="235"/>
    </row>
    <row r="529" spans="1:16" s="141" customFormat="1" ht="12.75" x14ac:dyDescent="0.2">
      <c r="A529" s="139"/>
      <c r="B529" s="140"/>
      <c r="C529" s="139"/>
      <c r="D529" s="139"/>
      <c r="E529" s="206"/>
      <c r="F529" s="206"/>
      <c r="G529" s="235"/>
      <c r="H529" s="235"/>
      <c r="N529" s="261"/>
      <c r="O529" s="235"/>
      <c r="P529" s="235"/>
    </row>
    <row r="530" spans="1:16" s="141" customFormat="1" ht="12.75" x14ac:dyDescent="0.2">
      <c r="A530" s="139"/>
      <c r="B530" s="140"/>
      <c r="C530" s="139"/>
      <c r="D530" s="139"/>
      <c r="E530" s="206"/>
      <c r="F530" s="206"/>
      <c r="G530" s="235"/>
      <c r="H530" s="235"/>
      <c r="N530" s="261"/>
      <c r="O530" s="235"/>
      <c r="P530" s="235"/>
    </row>
    <row r="531" spans="1:16" s="141" customFormat="1" ht="12.75" x14ac:dyDescent="0.2">
      <c r="A531" s="139"/>
      <c r="B531" s="140"/>
      <c r="C531" s="139"/>
      <c r="D531" s="139"/>
      <c r="E531" s="206"/>
      <c r="F531" s="206"/>
      <c r="G531" s="235"/>
      <c r="H531" s="235"/>
      <c r="N531" s="261"/>
      <c r="O531" s="235"/>
      <c r="P531" s="235"/>
    </row>
    <row r="532" spans="1:16" s="141" customFormat="1" ht="12.75" x14ac:dyDescent="0.2">
      <c r="A532" s="139"/>
      <c r="B532" s="140"/>
      <c r="C532" s="139"/>
      <c r="D532" s="139"/>
      <c r="E532" s="206"/>
      <c r="F532" s="206"/>
      <c r="G532" s="235"/>
      <c r="H532" s="235"/>
      <c r="N532" s="261"/>
      <c r="O532" s="235"/>
      <c r="P532" s="235"/>
    </row>
    <row r="533" spans="1:16" s="141" customFormat="1" ht="12.75" x14ac:dyDescent="0.2">
      <c r="A533" s="139"/>
      <c r="B533" s="140"/>
      <c r="C533" s="139"/>
      <c r="D533" s="139"/>
      <c r="E533" s="206"/>
      <c r="F533" s="206"/>
      <c r="G533" s="235"/>
      <c r="H533" s="235"/>
      <c r="N533" s="261"/>
      <c r="O533" s="235"/>
      <c r="P533" s="235"/>
    </row>
    <row r="534" spans="1:16" s="141" customFormat="1" ht="12.75" x14ac:dyDescent="0.2">
      <c r="A534" s="139"/>
      <c r="B534" s="140"/>
      <c r="C534" s="139"/>
      <c r="D534" s="139"/>
      <c r="E534" s="206"/>
      <c r="F534" s="206"/>
      <c r="G534" s="235"/>
      <c r="H534" s="235"/>
      <c r="N534" s="261"/>
      <c r="O534" s="235"/>
      <c r="P534" s="235"/>
    </row>
    <row r="535" spans="1:16" s="141" customFormat="1" ht="12.75" x14ac:dyDescent="0.2">
      <c r="A535" s="139"/>
      <c r="B535" s="140"/>
      <c r="C535" s="139"/>
      <c r="D535" s="139"/>
      <c r="E535" s="206"/>
      <c r="F535" s="206"/>
      <c r="G535" s="235"/>
      <c r="H535" s="235"/>
      <c r="N535" s="261"/>
      <c r="O535" s="235"/>
      <c r="P535" s="235"/>
    </row>
    <row r="536" spans="1:16" s="141" customFormat="1" ht="12.75" x14ac:dyDescent="0.2">
      <c r="A536" s="139"/>
      <c r="B536" s="140"/>
      <c r="C536" s="139"/>
      <c r="D536" s="139"/>
      <c r="E536" s="206"/>
      <c r="F536" s="206"/>
      <c r="G536" s="235"/>
      <c r="H536" s="235"/>
      <c r="N536" s="261"/>
      <c r="O536" s="235"/>
      <c r="P536" s="235"/>
    </row>
    <row r="537" spans="1:16" s="141" customFormat="1" ht="12.75" x14ac:dyDescent="0.2">
      <c r="A537" s="139"/>
      <c r="B537" s="140"/>
      <c r="C537" s="139"/>
      <c r="D537" s="139"/>
      <c r="E537" s="206"/>
      <c r="F537" s="206"/>
      <c r="G537" s="235"/>
      <c r="H537" s="235"/>
      <c r="N537" s="261"/>
      <c r="O537" s="235"/>
      <c r="P537" s="235"/>
    </row>
    <row r="538" spans="1:16" s="141" customFormat="1" ht="12.75" x14ac:dyDescent="0.2">
      <c r="A538" s="139"/>
      <c r="B538" s="140"/>
      <c r="C538" s="139"/>
      <c r="D538" s="139"/>
      <c r="E538" s="206"/>
      <c r="F538" s="206"/>
      <c r="G538" s="235"/>
      <c r="H538" s="235"/>
      <c r="N538" s="261"/>
      <c r="O538" s="235"/>
      <c r="P538" s="235"/>
    </row>
    <row r="539" spans="1:16" s="141" customFormat="1" ht="12.75" x14ac:dyDescent="0.2">
      <c r="A539" s="139"/>
      <c r="B539" s="140"/>
      <c r="C539" s="139"/>
      <c r="D539" s="139"/>
      <c r="E539" s="206"/>
      <c r="F539" s="206"/>
      <c r="G539" s="235"/>
      <c r="H539" s="235"/>
      <c r="N539" s="261"/>
      <c r="O539" s="235"/>
      <c r="P539" s="235"/>
    </row>
    <row r="540" spans="1:16" s="141" customFormat="1" ht="12.75" x14ac:dyDescent="0.2">
      <c r="A540" s="139"/>
      <c r="B540" s="140"/>
      <c r="C540" s="139"/>
      <c r="D540" s="139"/>
      <c r="E540" s="206"/>
      <c r="F540" s="206"/>
      <c r="G540" s="235"/>
      <c r="H540" s="235"/>
      <c r="N540" s="261"/>
      <c r="O540" s="235"/>
      <c r="P540" s="235"/>
    </row>
    <row r="541" spans="1:16" s="141" customFormat="1" ht="12.75" x14ac:dyDescent="0.2">
      <c r="A541" s="139"/>
      <c r="B541" s="140"/>
      <c r="C541" s="139"/>
      <c r="D541" s="139"/>
      <c r="E541" s="206"/>
      <c r="F541" s="206"/>
      <c r="G541" s="235"/>
      <c r="H541" s="235"/>
      <c r="N541" s="261"/>
      <c r="O541" s="235"/>
      <c r="P541" s="235"/>
    </row>
    <row r="542" spans="1:16" s="141" customFormat="1" ht="12.75" x14ac:dyDescent="0.2">
      <c r="A542" s="139"/>
      <c r="B542" s="140"/>
      <c r="C542" s="139"/>
      <c r="D542" s="139"/>
      <c r="E542" s="206"/>
      <c r="F542" s="206"/>
      <c r="G542" s="235"/>
      <c r="H542" s="235"/>
      <c r="N542" s="261"/>
      <c r="O542" s="235"/>
      <c r="P542" s="235"/>
    </row>
    <row r="543" spans="1:16" s="141" customFormat="1" ht="12.75" x14ac:dyDescent="0.2">
      <c r="A543" s="139"/>
      <c r="B543" s="140"/>
      <c r="C543" s="139"/>
      <c r="D543" s="139"/>
      <c r="E543" s="206"/>
      <c r="F543" s="206"/>
      <c r="G543" s="235"/>
      <c r="H543" s="235"/>
      <c r="N543" s="261"/>
      <c r="O543" s="235"/>
      <c r="P543" s="235"/>
    </row>
    <row r="544" spans="1:16" s="141" customFormat="1" ht="12.75" x14ac:dyDescent="0.2">
      <c r="A544" s="139"/>
      <c r="B544" s="140"/>
      <c r="C544" s="139"/>
      <c r="D544" s="139"/>
      <c r="E544" s="206"/>
      <c r="F544" s="206"/>
      <c r="G544" s="235"/>
      <c r="H544" s="235"/>
      <c r="N544" s="261"/>
      <c r="O544" s="235"/>
      <c r="P544" s="235"/>
    </row>
    <row r="545" spans="1:16" s="141" customFormat="1" ht="12.75" x14ac:dyDescent="0.2">
      <c r="A545" s="139"/>
      <c r="B545" s="140"/>
      <c r="C545" s="139"/>
      <c r="D545" s="139"/>
      <c r="E545" s="206"/>
      <c r="F545" s="206"/>
      <c r="G545" s="235"/>
      <c r="H545" s="235"/>
      <c r="N545" s="261"/>
      <c r="O545" s="235"/>
      <c r="P545" s="235"/>
    </row>
    <row r="546" spans="1:16" s="141" customFormat="1" ht="12.75" x14ac:dyDescent="0.2">
      <c r="A546" s="139"/>
      <c r="B546" s="140"/>
      <c r="C546" s="139"/>
      <c r="D546" s="139"/>
      <c r="E546" s="206"/>
      <c r="F546" s="206"/>
      <c r="G546" s="235"/>
      <c r="H546" s="235"/>
      <c r="N546" s="261"/>
      <c r="O546" s="235"/>
      <c r="P546" s="235"/>
    </row>
    <row r="547" spans="1:16" s="141" customFormat="1" ht="12.75" x14ac:dyDescent="0.2">
      <c r="A547" s="139"/>
      <c r="B547" s="140"/>
      <c r="C547" s="139"/>
      <c r="D547" s="139"/>
      <c r="E547" s="206"/>
      <c r="F547" s="206"/>
      <c r="G547" s="235"/>
      <c r="H547" s="235"/>
      <c r="N547" s="261"/>
      <c r="O547" s="235"/>
      <c r="P547" s="235"/>
    </row>
    <row r="548" spans="1:16" s="141" customFormat="1" ht="12.75" x14ac:dyDescent="0.2">
      <c r="A548" s="139"/>
      <c r="B548" s="140"/>
      <c r="C548" s="139"/>
      <c r="D548" s="139"/>
      <c r="E548" s="206"/>
      <c r="F548" s="206"/>
      <c r="G548" s="235"/>
      <c r="H548" s="235"/>
      <c r="N548" s="261"/>
      <c r="O548" s="235"/>
      <c r="P548" s="235"/>
    </row>
    <row r="549" spans="1:16" s="141" customFormat="1" ht="12.75" x14ac:dyDescent="0.2">
      <c r="A549" s="139"/>
      <c r="B549" s="140"/>
      <c r="C549" s="139"/>
      <c r="D549" s="139"/>
      <c r="E549" s="206"/>
      <c r="F549" s="206"/>
      <c r="G549" s="235"/>
      <c r="H549" s="235"/>
      <c r="N549" s="261"/>
      <c r="O549" s="235"/>
      <c r="P549" s="235"/>
    </row>
    <row r="550" spans="1:16" s="141" customFormat="1" ht="12.75" x14ac:dyDescent="0.2">
      <c r="A550" s="139"/>
      <c r="B550" s="140"/>
      <c r="C550" s="139"/>
      <c r="D550" s="139"/>
      <c r="E550" s="206"/>
      <c r="F550" s="206"/>
      <c r="G550" s="235"/>
      <c r="H550" s="235"/>
      <c r="N550" s="261"/>
      <c r="O550" s="235"/>
      <c r="P550" s="235"/>
    </row>
    <row r="551" spans="1:16" s="141" customFormat="1" ht="12.75" x14ac:dyDescent="0.2">
      <c r="A551" s="139"/>
      <c r="B551" s="140"/>
      <c r="C551" s="139"/>
      <c r="D551" s="139"/>
      <c r="E551" s="206"/>
      <c r="F551" s="206"/>
      <c r="G551" s="235"/>
      <c r="H551" s="235"/>
      <c r="N551" s="261"/>
      <c r="O551" s="235"/>
      <c r="P551" s="235"/>
    </row>
    <row r="552" spans="1:16" s="141" customFormat="1" ht="12.75" x14ac:dyDescent="0.2">
      <c r="A552" s="139"/>
      <c r="B552" s="140"/>
      <c r="C552" s="139"/>
      <c r="D552" s="139"/>
      <c r="E552" s="206"/>
      <c r="F552" s="206"/>
      <c r="G552" s="235"/>
      <c r="H552" s="235"/>
      <c r="N552" s="261"/>
      <c r="O552" s="235"/>
      <c r="P552" s="235"/>
    </row>
    <row r="553" spans="1:16" s="141" customFormat="1" ht="12.75" x14ac:dyDescent="0.2">
      <c r="A553" s="139"/>
      <c r="B553" s="140"/>
      <c r="C553" s="139"/>
      <c r="D553" s="139"/>
      <c r="E553" s="206"/>
      <c r="F553" s="206"/>
      <c r="G553" s="235"/>
      <c r="H553" s="235"/>
      <c r="N553" s="261"/>
      <c r="O553" s="235"/>
      <c r="P553" s="235"/>
    </row>
    <row r="554" spans="1:16" s="141" customFormat="1" ht="12.75" x14ac:dyDescent="0.2">
      <c r="A554" s="139"/>
      <c r="B554" s="140"/>
      <c r="C554" s="139"/>
      <c r="D554" s="139"/>
      <c r="E554" s="206"/>
      <c r="F554" s="206"/>
      <c r="G554" s="235"/>
      <c r="H554" s="235"/>
      <c r="N554" s="261"/>
      <c r="O554" s="235"/>
      <c r="P554" s="235"/>
    </row>
    <row r="555" spans="1:16" s="141" customFormat="1" ht="12.75" x14ac:dyDescent="0.2">
      <c r="A555" s="139"/>
      <c r="B555" s="140"/>
      <c r="C555" s="139"/>
      <c r="D555" s="139"/>
      <c r="E555" s="206"/>
      <c r="F555" s="206"/>
      <c r="G555" s="235"/>
      <c r="H555" s="235"/>
      <c r="N555" s="261"/>
      <c r="O555" s="235"/>
      <c r="P555" s="235"/>
    </row>
    <row r="556" spans="1:16" s="141" customFormat="1" ht="12.75" x14ac:dyDescent="0.2">
      <c r="A556" s="139"/>
      <c r="B556" s="140"/>
      <c r="C556" s="139"/>
      <c r="D556" s="139"/>
      <c r="E556" s="206"/>
      <c r="F556" s="206"/>
      <c r="G556" s="235"/>
      <c r="H556" s="235"/>
      <c r="N556" s="261"/>
      <c r="O556" s="235"/>
      <c r="P556" s="235"/>
    </row>
    <row r="557" spans="1:16" s="141" customFormat="1" ht="12.75" x14ac:dyDescent="0.2">
      <c r="A557" s="139"/>
      <c r="B557" s="140"/>
      <c r="C557" s="139"/>
      <c r="D557" s="139"/>
      <c r="E557" s="206"/>
      <c r="F557" s="206"/>
      <c r="G557" s="235"/>
      <c r="H557" s="235"/>
      <c r="N557" s="261"/>
      <c r="O557" s="235"/>
      <c r="P557" s="235"/>
    </row>
    <row r="558" spans="1:16" s="141" customFormat="1" ht="12.75" x14ac:dyDescent="0.2">
      <c r="A558" s="139"/>
      <c r="B558" s="140"/>
      <c r="C558" s="139"/>
      <c r="D558" s="139"/>
      <c r="E558" s="206"/>
      <c r="F558" s="206"/>
      <c r="G558" s="235"/>
      <c r="H558" s="235"/>
      <c r="N558" s="261"/>
      <c r="O558" s="235"/>
      <c r="P558" s="235"/>
    </row>
    <row r="559" spans="1:16" s="141" customFormat="1" ht="12.75" x14ac:dyDescent="0.2">
      <c r="A559" s="139"/>
      <c r="B559" s="140"/>
      <c r="C559" s="139"/>
      <c r="D559" s="139"/>
      <c r="E559" s="206"/>
      <c r="F559" s="206"/>
      <c r="G559" s="235"/>
      <c r="H559" s="235"/>
      <c r="N559" s="261"/>
      <c r="O559" s="235"/>
      <c r="P559" s="235"/>
    </row>
    <row r="560" spans="1:16" s="141" customFormat="1" ht="12.75" x14ac:dyDescent="0.2">
      <c r="A560" s="139"/>
      <c r="B560" s="140"/>
      <c r="C560" s="139"/>
      <c r="D560" s="139"/>
      <c r="E560" s="206"/>
      <c r="F560" s="206"/>
      <c r="G560" s="235"/>
      <c r="H560" s="235"/>
      <c r="N560" s="261"/>
      <c r="O560" s="235"/>
      <c r="P560" s="235"/>
    </row>
    <row r="561" spans="1:16" s="141" customFormat="1" ht="12.75" x14ac:dyDescent="0.2">
      <c r="A561" s="139"/>
      <c r="B561" s="140"/>
      <c r="C561" s="139"/>
      <c r="D561" s="139"/>
      <c r="E561" s="206"/>
      <c r="F561" s="206"/>
      <c r="G561" s="235"/>
      <c r="H561" s="235"/>
      <c r="N561" s="261"/>
      <c r="O561" s="235"/>
      <c r="P561" s="235"/>
    </row>
    <row r="562" spans="1:16" s="141" customFormat="1" ht="12.75" x14ac:dyDescent="0.2">
      <c r="A562" s="139"/>
      <c r="B562" s="140"/>
      <c r="C562" s="139"/>
      <c r="D562" s="139"/>
      <c r="E562" s="206"/>
      <c r="F562" s="206"/>
      <c r="G562" s="235"/>
      <c r="H562" s="235"/>
      <c r="N562" s="261"/>
      <c r="O562" s="235"/>
      <c r="P562" s="235"/>
    </row>
    <row r="563" spans="1:16" s="141" customFormat="1" ht="12.75" x14ac:dyDescent="0.2">
      <c r="A563" s="139"/>
      <c r="B563" s="140"/>
      <c r="C563" s="139"/>
      <c r="D563" s="139"/>
      <c r="E563" s="206"/>
      <c r="F563" s="206"/>
      <c r="G563" s="235"/>
      <c r="H563" s="235"/>
      <c r="N563" s="261"/>
      <c r="O563" s="235"/>
      <c r="P563" s="235"/>
    </row>
    <row r="564" spans="1:16" s="141" customFormat="1" ht="12.75" x14ac:dyDescent="0.2">
      <c r="A564" s="139"/>
      <c r="B564" s="140"/>
      <c r="C564" s="139"/>
      <c r="D564" s="139"/>
      <c r="E564" s="206"/>
      <c r="F564" s="206"/>
      <c r="G564" s="235"/>
      <c r="H564" s="235"/>
      <c r="N564" s="261"/>
      <c r="O564" s="235"/>
      <c r="P564" s="235"/>
    </row>
    <row r="565" spans="1:16" s="141" customFormat="1" ht="12.75" x14ac:dyDescent="0.2">
      <c r="A565" s="139"/>
      <c r="B565" s="140"/>
      <c r="C565" s="139"/>
      <c r="D565" s="139"/>
      <c r="E565" s="206"/>
      <c r="F565" s="206"/>
      <c r="G565" s="235"/>
      <c r="H565" s="235"/>
      <c r="N565" s="261"/>
      <c r="O565" s="235"/>
      <c r="P565" s="235"/>
    </row>
    <row r="566" spans="1:16" s="141" customFormat="1" ht="12.75" x14ac:dyDescent="0.2">
      <c r="A566" s="139"/>
      <c r="B566" s="140"/>
      <c r="C566" s="139"/>
      <c r="D566" s="139"/>
      <c r="E566" s="206"/>
      <c r="F566" s="206"/>
      <c r="G566" s="235"/>
      <c r="H566" s="235"/>
      <c r="N566" s="261"/>
      <c r="O566" s="235"/>
      <c r="P566" s="235"/>
    </row>
    <row r="567" spans="1:16" s="141" customFormat="1" ht="12.75" x14ac:dyDescent="0.2">
      <c r="A567" s="139"/>
      <c r="B567" s="140"/>
      <c r="C567" s="139"/>
      <c r="D567" s="139"/>
      <c r="E567" s="206"/>
      <c r="F567" s="206"/>
      <c r="G567" s="235"/>
      <c r="H567" s="235"/>
      <c r="N567" s="261"/>
      <c r="O567" s="235"/>
      <c r="P567" s="235"/>
    </row>
    <row r="568" spans="1:16" s="141" customFormat="1" ht="12.75" x14ac:dyDescent="0.2">
      <c r="A568" s="139"/>
      <c r="B568" s="140"/>
      <c r="C568" s="139"/>
      <c r="D568" s="139"/>
      <c r="E568" s="206"/>
      <c r="F568" s="206"/>
      <c r="G568" s="235"/>
      <c r="H568" s="235"/>
      <c r="N568" s="261"/>
      <c r="O568" s="235"/>
      <c r="P568" s="235"/>
    </row>
    <row r="569" spans="1:16" s="141" customFormat="1" ht="12.75" x14ac:dyDescent="0.2">
      <c r="A569" s="139"/>
      <c r="B569" s="140"/>
      <c r="C569" s="139"/>
      <c r="D569" s="139"/>
      <c r="E569" s="206"/>
      <c r="F569" s="206"/>
      <c r="G569" s="235"/>
      <c r="H569" s="235"/>
      <c r="N569" s="261"/>
      <c r="O569" s="235"/>
      <c r="P569" s="235"/>
    </row>
    <row r="570" spans="1:16" s="141" customFormat="1" ht="12.75" x14ac:dyDescent="0.2">
      <c r="A570" s="139"/>
      <c r="B570" s="140"/>
      <c r="C570" s="139"/>
      <c r="D570" s="139"/>
      <c r="E570" s="206"/>
      <c r="F570" s="206"/>
      <c r="G570" s="235"/>
      <c r="H570" s="235"/>
      <c r="N570" s="261"/>
      <c r="O570" s="235"/>
      <c r="P570" s="235"/>
    </row>
    <row r="571" spans="1:16" s="141" customFormat="1" ht="12.75" x14ac:dyDescent="0.2">
      <c r="A571" s="139"/>
      <c r="B571" s="140"/>
      <c r="C571" s="139"/>
      <c r="D571" s="139"/>
      <c r="E571" s="206"/>
      <c r="F571" s="206"/>
      <c r="G571" s="235"/>
      <c r="H571" s="235"/>
      <c r="N571" s="261"/>
      <c r="O571" s="235"/>
      <c r="P571" s="235"/>
    </row>
    <row r="572" spans="1:16" s="141" customFormat="1" ht="12.75" x14ac:dyDescent="0.2">
      <c r="A572" s="139"/>
      <c r="B572" s="140"/>
      <c r="C572" s="139"/>
      <c r="D572" s="139"/>
      <c r="E572" s="206"/>
      <c r="F572" s="206"/>
      <c r="G572" s="235"/>
      <c r="H572" s="235"/>
      <c r="N572" s="261"/>
      <c r="O572" s="235"/>
      <c r="P572" s="235"/>
    </row>
    <row r="573" spans="1:16" s="141" customFormat="1" ht="12.75" x14ac:dyDescent="0.2">
      <c r="A573" s="139"/>
      <c r="B573" s="140"/>
      <c r="C573" s="139"/>
      <c r="D573" s="139"/>
      <c r="E573" s="206"/>
      <c r="F573" s="206"/>
      <c r="G573" s="235"/>
      <c r="H573" s="235"/>
      <c r="N573" s="261"/>
      <c r="O573" s="235"/>
      <c r="P573" s="235"/>
    </row>
    <row r="574" spans="1:16" s="141" customFormat="1" ht="12.75" x14ac:dyDescent="0.2">
      <c r="A574" s="139"/>
      <c r="B574" s="140"/>
      <c r="C574" s="139"/>
      <c r="D574" s="139"/>
      <c r="E574" s="206"/>
      <c r="F574" s="206"/>
      <c r="G574" s="235"/>
      <c r="H574" s="235"/>
      <c r="N574" s="261"/>
      <c r="O574" s="235"/>
      <c r="P574" s="235"/>
    </row>
    <row r="575" spans="1:16" s="141" customFormat="1" ht="12.75" x14ac:dyDescent="0.2">
      <c r="A575" s="139"/>
      <c r="B575" s="140"/>
      <c r="C575" s="139"/>
      <c r="D575" s="139"/>
      <c r="E575" s="206"/>
      <c r="F575" s="206"/>
      <c r="G575" s="235"/>
      <c r="H575" s="235"/>
      <c r="N575" s="261"/>
      <c r="O575" s="235"/>
      <c r="P575" s="235"/>
    </row>
    <row r="576" spans="1:16" s="141" customFormat="1" ht="12.75" x14ac:dyDescent="0.2">
      <c r="A576" s="139"/>
      <c r="B576" s="140"/>
      <c r="C576" s="139"/>
      <c r="D576" s="139"/>
      <c r="E576" s="206"/>
      <c r="F576" s="206"/>
      <c r="G576" s="235"/>
      <c r="H576" s="235"/>
      <c r="N576" s="261"/>
      <c r="O576" s="235"/>
      <c r="P576" s="235"/>
    </row>
    <row r="577" spans="1:16" s="141" customFormat="1" ht="12.75" x14ac:dyDescent="0.2">
      <c r="A577" s="139"/>
      <c r="B577" s="140"/>
      <c r="C577" s="139"/>
      <c r="D577" s="139"/>
      <c r="E577" s="206"/>
      <c r="F577" s="206"/>
      <c r="G577" s="235"/>
      <c r="H577" s="235"/>
      <c r="N577" s="261"/>
      <c r="O577" s="235"/>
      <c r="P577" s="235"/>
    </row>
    <row r="578" spans="1:16" s="141" customFormat="1" ht="12.75" x14ac:dyDescent="0.2">
      <c r="A578" s="139"/>
      <c r="B578" s="140"/>
      <c r="C578" s="139"/>
      <c r="D578" s="139"/>
      <c r="E578" s="206"/>
      <c r="F578" s="206"/>
      <c r="G578" s="235"/>
      <c r="H578" s="235"/>
      <c r="N578" s="261"/>
      <c r="O578" s="235"/>
      <c r="P578" s="235"/>
    </row>
    <row r="579" spans="1:16" s="141" customFormat="1" ht="12.75" x14ac:dyDescent="0.2">
      <c r="A579" s="139"/>
      <c r="B579" s="140"/>
      <c r="C579" s="139"/>
      <c r="D579" s="139"/>
      <c r="E579" s="206"/>
      <c r="F579" s="206"/>
      <c r="G579" s="235"/>
      <c r="H579" s="235"/>
      <c r="N579" s="261"/>
      <c r="O579" s="235"/>
      <c r="P579" s="235"/>
    </row>
    <row r="580" spans="1:16" s="141" customFormat="1" ht="12.75" x14ac:dyDescent="0.2">
      <c r="A580" s="139"/>
      <c r="B580" s="140"/>
      <c r="C580" s="139"/>
      <c r="D580" s="139"/>
      <c r="E580" s="206"/>
      <c r="F580" s="206"/>
      <c r="G580" s="235"/>
      <c r="H580" s="235"/>
      <c r="N580" s="261"/>
      <c r="O580" s="235"/>
      <c r="P580" s="235"/>
    </row>
    <row r="581" spans="1:16" s="141" customFormat="1" ht="12.75" x14ac:dyDescent="0.2">
      <c r="A581" s="139"/>
      <c r="B581" s="140"/>
      <c r="C581" s="139"/>
      <c r="D581" s="139"/>
      <c r="E581" s="206"/>
      <c r="F581" s="206"/>
      <c r="G581" s="235"/>
      <c r="H581" s="235"/>
      <c r="N581" s="261"/>
      <c r="O581" s="235"/>
      <c r="P581" s="235"/>
    </row>
    <row r="582" spans="1:16" s="141" customFormat="1" ht="12.75" x14ac:dyDescent="0.2">
      <c r="A582" s="139"/>
      <c r="B582" s="140"/>
      <c r="C582" s="139"/>
      <c r="D582" s="139"/>
      <c r="E582" s="206"/>
      <c r="F582" s="206"/>
      <c r="G582" s="235"/>
      <c r="H582" s="235"/>
      <c r="N582" s="261"/>
      <c r="O582" s="235"/>
      <c r="P582" s="235"/>
    </row>
    <row r="583" spans="1:16" s="141" customFormat="1" ht="12.75" x14ac:dyDescent="0.2">
      <c r="A583" s="139"/>
      <c r="B583" s="140"/>
      <c r="C583" s="139"/>
      <c r="D583" s="139"/>
      <c r="E583" s="206"/>
      <c r="F583" s="206"/>
      <c r="G583" s="235"/>
      <c r="H583" s="235"/>
      <c r="N583" s="261"/>
      <c r="O583" s="235"/>
      <c r="P583" s="235"/>
    </row>
    <row r="584" spans="1:16" s="141" customFormat="1" ht="12.75" x14ac:dyDescent="0.2">
      <c r="A584" s="139"/>
      <c r="B584" s="140"/>
      <c r="C584" s="139"/>
      <c r="D584" s="139"/>
      <c r="E584" s="206"/>
      <c r="F584" s="206"/>
      <c r="G584" s="235"/>
      <c r="H584" s="235"/>
      <c r="N584" s="261"/>
      <c r="O584" s="235"/>
      <c r="P584" s="235"/>
    </row>
    <row r="585" spans="1:16" s="141" customFormat="1" ht="12.75" x14ac:dyDescent="0.2">
      <c r="A585" s="139"/>
      <c r="B585" s="140"/>
      <c r="C585" s="139"/>
      <c r="D585" s="139"/>
      <c r="E585" s="206"/>
      <c r="F585" s="206"/>
      <c r="G585" s="235"/>
      <c r="H585" s="235"/>
      <c r="N585" s="261"/>
      <c r="O585" s="235"/>
      <c r="P585" s="235"/>
    </row>
    <row r="586" spans="1:16" s="141" customFormat="1" ht="12.75" x14ac:dyDescent="0.2">
      <c r="A586" s="139"/>
      <c r="B586" s="140"/>
      <c r="C586" s="139"/>
      <c r="D586" s="139"/>
      <c r="E586" s="206"/>
      <c r="F586" s="206"/>
      <c r="G586" s="235"/>
      <c r="H586" s="235"/>
      <c r="N586" s="261"/>
      <c r="O586" s="235"/>
      <c r="P586" s="235"/>
    </row>
    <row r="587" spans="1:16" s="141" customFormat="1" ht="12.75" x14ac:dyDescent="0.2">
      <c r="A587" s="139"/>
      <c r="B587" s="140"/>
      <c r="C587" s="139"/>
      <c r="D587" s="139"/>
      <c r="E587" s="206"/>
      <c r="F587" s="206"/>
      <c r="G587" s="235"/>
      <c r="H587" s="235"/>
      <c r="N587" s="261"/>
      <c r="O587" s="235"/>
      <c r="P587" s="235"/>
    </row>
    <row r="588" spans="1:16" s="141" customFormat="1" ht="12.75" x14ac:dyDescent="0.2">
      <c r="A588" s="139"/>
      <c r="B588" s="140"/>
      <c r="C588" s="139"/>
      <c r="D588" s="139"/>
      <c r="E588" s="206"/>
      <c r="F588" s="206"/>
      <c r="G588" s="235"/>
      <c r="H588" s="235"/>
      <c r="N588" s="261"/>
      <c r="O588" s="235"/>
      <c r="P588" s="235"/>
    </row>
    <row r="589" spans="1:16" s="141" customFormat="1" ht="12.75" x14ac:dyDescent="0.2">
      <c r="A589" s="139"/>
      <c r="B589" s="140"/>
      <c r="C589" s="139"/>
      <c r="D589" s="139"/>
      <c r="E589" s="206"/>
      <c r="F589" s="206"/>
      <c r="G589" s="235"/>
      <c r="H589" s="235"/>
      <c r="N589" s="261"/>
      <c r="O589" s="235"/>
      <c r="P589" s="235"/>
    </row>
    <row r="590" spans="1:16" s="141" customFormat="1" ht="12.75" x14ac:dyDescent="0.2">
      <c r="A590" s="139"/>
      <c r="B590" s="140"/>
      <c r="C590" s="139"/>
      <c r="D590" s="139"/>
      <c r="E590" s="206"/>
      <c r="F590" s="206"/>
      <c r="G590" s="235"/>
      <c r="H590" s="235"/>
      <c r="N590" s="261"/>
      <c r="O590" s="235"/>
      <c r="P590" s="235"/>
    </row>
    <row r="591" spans="1:16" s="141" customFormat="1" ht="12.75" x14ac:dyDescent="0.2">
      <c r="A591" s="139"/>
      <c r="B591" s="140"/>
      <c r="C591" s="139"/>
      <c r="D591" s="139"/>
      <c r="E591" s="206"/>
      <c r="F591" s="206"/>
      <c r="G591" s="235"/>
      <c r="H591" s="235"/>
      <c r="N591" s="261"/>
      <c r="O591" s="235"/>
      <c r="P591" s="235"/>
    </row>
    <row r="592" spans="1:16" s="141" customFormat="1" ht="12.75" x14ac:dyDescent="0.2">
      <c r="A592" s="139"/>
      <c r="B592" s="140"/>
      <c r="C592" s="139"/>
      <c r="D592" s="139"/>
      <c r="E592" s="206"/>
      <c r="F592" s="206"/>
      <c r="G592" s="235"/>
      <c r="H592" s="235"/>
      <c r="N592" s="261"/>
      <c r="O592" s="235"/>
      <c r="P592" s="235"/>
    </row>
    <row r="593" spans="1:16" s="141" customFormat="1" ht="12.75" x14ac:dyDescent="0.2">
      <c r="A593" s="139"/>
      <c r="B593" s="140"/>
      <c r="C593" s="139"/>
      <c r="D593" s="139"/>
      <c r="E593" s="206"/>
      <c r="F593" s="206"/>
      <c r="G593" s="235"/>
      <c r="H593" s="235"/>
      <c r="N593" s="261"/>
      <c r="O593" s="235"/>
      <c r="P593" s="235"/>
    </row>
    <row r="594" spans="1:16" s="141" customFormat="1" ht="12.75" x14ac:dyDescent="0.2">
      <c r="A594" s="139"/>
      <c r="B594" s="140"/>
      <c r="C594" s="139"/>
      <c r="D594" s="139"/>
      <c r="E594" s="206"/>
      <c r="F594" s="206"/>
      <c r="G594" s="235"/>
      <c r="H594" s="235"/>
      <c r="N594" s="261"/>
      <c r="O594" s="235"/>
      <c r="P594" s="235"/>
    </row>
    <row r="595" spans="1:16" s="141" customFormat="1" ht="12.75" x14ac:dyDescent="0.2">
      <c r="A595" s="139"/>
      <c r="B595" s="140"/>
      <c r="C595" s="139"/>
      <c r="D595" s="139"/>
      <c r="E595" s="206"/>
      <c r="F595" s="206"/>
      <c r="G595" s="235"/>
      <c r="H595" s="235"/>
      <c r="N595" s="261"/>
      <c r="O595" s="235"/>
      <c r="P595" s="235"/>
    </row>
    <row r="596" spans="1:16" s="141" customFormat="1" ht="12.75" x14ac:dyDescent="0.2">
      <c r="A596" s="139"/>
      <c r="B596" s="140"/>
      <c r="C596" s="139"/>
      <c r="D596" s="139"/>
      <c r="E596" s="206"/>
      <c r="F596" s="206"/>
      <c r="G596" s="235"/>
      <c r="H596" s="235"/>
      <c r="N596" s="261"/>
      <c r="O596" s="235"/>
      <c r="P596" s="235"/>
    </row>
    <row r="597" spans="1:16" s="141" customFormat="1" ht="12.75" x14ac:dyDescent="0.2">
      <c r="A597" s="139"/>
      <c r="B597" s="140"/>
      <c r="C597" s="139"/>
      <c r="D597" s="139"/>
      <c r="E597" s="206"/>
      <c r="F597" s="206"/>
      <c r="G597" s="235"/>
      <c r="H597" s="235"/>
      <c r="N597" s="261"/>
      <c r="O597" s="235"/>
      <c r="P597" s="235"/>
    </row>
    <row r="598" spans="1:16" s="141" customFormat="1" ht="12.75" x14ac:dyDescent="0.2">
      <c r="A598" s="139"/>
      <c r="B598" s="140"/>
      <c r="C598" s="139"/>
      <c r="D598" s="139"/>
      <c r="E598" s="206"/>
      <c r="F598" s="206"/>
      <c r="G598" s="235"/>
      <c r="H598" s="235"/>
      <c r="N598" s="261"/>
      <c r="O598" s="235"/>
      <c r="P598" s="235"/>
    </row>
    <row r="599" spans="1:16" s="141" customFormat="1" ht="12.75" x14ac:dyDescent="0.2">
      <c r="A599" s="139"/>
      <c r="B599" s="140"/>
      <c r="C599" s="139"/>
      <c r="D599" s="139"/>
      <c r="E599" s="206"/>
      <c r="F599" s="206"/>
      <c r="G599" s="235"/>
      <c r="H599" s="235"/>
      <c r="N599" s="261"/>
      <c r="O599" s="235"/>
      <c r="P599" s="235"/>
    </row>
    <row r="600" spans="1:16" s="141" customFormat="1" ht="12.75" x14ac:dyDescent="0.2">
      <c r="A600" s="139"/>
      <c r="B600" s="140"/>
      <c r="C600" s="139"/>
      <c r="D600" s="139"/>
      <c r="E600" s="206"/>
      <c r="F600" s="206"/>
      <c r="G600" s="235"/>
      <c r="H600" s="235"/>
      <c r="N600" s="261"/>
      <c r="O600" s="235"/>
      <c r="P600" s="235"/>
    </row>
    <row r="601" spans="1:16" s="141" customFormat="1" ht="12.75" x14ac:dyDescent="0.2">
      <c r="A601" s="139"/>
      <c r="B601" s="140"/>
      <c r="C601" s="139"/>
      <c r="D601" s="139"/>
      <c r="E601" s="206"/>
      <c r="F601" s="206"/>
      <c r="G601" s="235"/>
      <c r="H601" s="235"/>
      <c r="N601" s="261"/>
      <c r="O601" s="235"/>
      <c r="P601" s="235"/>
    </row>
    <row r="602" spans="1:16" s="141" customFormat="1" ht="12.75" x14ac:dyDescent="0.2">
      <c r="A602" s="139"/>
      <c r="B602" s="140"/>
      <c r="C602" s="139"/>
      <c r="D602" s="139"/>
      <c r="E602" s="206"/>
      <c r="F602" s="206"/>
      <c r="G602" s="235"/>
      <c r="H602" s="235"/>
      <c r="N602" s="261"/>
      <c r="O602" s="235"/>
      <c r="P602" s="235"/>
    </row>
    <row r="603" spans="1:16" s="141" customFormat="1" ht="12.75" x14ac:dyDescent="0.2">
      <c r="A603" s="139"/>
      <c r="B603" s="140"/>
      <c r="C603" s="139"/>
      <c r="D603" s="139"/>
      <c r="E603" s="206"/>
      <c r="F603" s="206"/>
      <c r="G603" s="235"/>
      <c r="H603" s="235"/>
      <c r="N603" s="261"/>
      <c r="O603" s="235"/>
      <c r="P603" s="235"/>
    </row>
    <row r="604" spans="1:16" s="141" customFormat="1" ht="12.75" x14ac:dyDescent="0.2">
      <c r="A604" s="139"/>
      <c r="B604" s="140"/>
      <c r="C604" s="139"/>
      <c r="D604" s="139"/>
      <c r="E604" s="206"/>
      <c r="F604" s="206"/>
      <c r="G604" s="235"/>
      <c r="H604" s="235"/>
      <c r="N604" s="261"/>
      <c r="O604" s="235"/>
      <c r="P604" s="235"/>
    </row>
    <row r="605" spans="1:16" s="141" customFormat="1" ht="12.75" x14ac:dyDescent="0.2">
      <c r="A605" s="139"/>
      <c r="B605" s="140"/>
      <c r="C605" s="139"/>
      <c r="D605" s="139"/>
      <c r="E605" s="206"/>
      <c r="F605" s="206"/>
      <c r="G605" s="235"/>
      <c r="H605" s="235"/>
      <c r="N605" s="261"/>
      <c r="O605" s="235"/>
      <c r="P605" s="235"/>
    </row>
    <row r="606" spans="1:16" s="141" customFormat="1" ht="12.75" x14ac:dyDescent="0.2">
      <c r="A606" s="139"/>
      <c r="B606" s="140"/>
      <c r="C606" s="139"/>
      <c r="D606" s="139"/>
      <c r="E606" s="206"/>
      <c r="F606" s="206"/>
      <c r="G606" s="235"/>
      <c r="H606" s="235"/>
      <c r="N606" s="261"/>
      <c r="O606" s="235"/>
      <c r="P606" s="235"/>
    </row>
    <row r="607" spans="1:16" s="141" customFormat="1" ht="12.75" x14ac:dyDescent="0.2">
      <c r="A607" s="139"/>
      <c r="B607" s="140"/>
      <c r="C607" s="139"/>
      <c r="D607" s="139"/>
      <c r="E607" s="206"/>
      <c r="F607" s="206"/>
      <c r="G607" s="235"/>
      <c r="H607" s="235"/>
      <c r="N607" s="261"/>
      <c r="O607" s="235"/>
      <c r="P607" s="235"/>
    </row>
    <row r="608" spans="1:16" s="141" customFormat="1" ht="12.75" x14ac:dyDescent="0.2">
      <c r="A608" s="139"/>
      <c r="B608" s="140"/>
      <c r="C608" s="139"/>
      <c r="D608" s="139"/>
      <c r="E608" s="206"/>
      <c r="F608" s="206"/>
      <c r="G608" s="235"/>
      <c r="H608" s="235"/>
      <c r="N608" s="261"/>
      <c r="O608" s="235"/>
      <c r="P608" s="235"/>
    </row>
    <row r="609" spans="1:16" s="141" customFormat="1" ht="12.75" x14ac:dyDescent="0.2">
      <c r="A609" s="139"/>
      <c r="B609" s="140"/>
      <c r="C609" s="139"/>
      <c r="D609" s="139"/>
      <c r="E609" s="206"/>
      <c r="F609" s="206"/>
      <c r="G609" s="235"/>
      <c r="H609" s="235"/>
      <c r="N609" s="261"/>
      <c r="O609" s="235"/>
      <c r="P609" s="235"/>
    </row>
    <row r="610" spans="1:16" s="141" customFormat="1" ht="12.75" x14ac:dyDescent="0.2">
      <c r="A610" s="139"/>
      <c r="B610" s="140"/>
      <c r="C610" s="139"/>
      <c r="D610" s="139"/>
      <c r="E610" s="206"/>
      <c r="F610" s="206"/>
      <c r="G610" s="235"/>
      <c r="H610" s="235"/>
      <c r="N610" s="261"/>
      <c r="O610" s="235"/>
      <c r="P610" s="235"/>
    </row>
    <row r="611" spans="1:16" s="141" customFormat="1" ht="12.75" x14ac:dyDescent="0.2">
      <c r="A611" s="139"/>
      <c r="B611" s="140"/>
      <c r="C611" s="139"/>
      <c r="D611" s="139"/>
      <c r="E611" s="206"/>
      <c r="F611" s="206"/>
      <c r="G611" s="235"/>
      <c r="H611" s="235"/>
      <c r="N611" s="261"/>
      <c r="O611" s="235"/>
      <c r="P611" s="235"/>
    </row>
    <row r="612" spans="1:16" s="141" customFormat="1" ht="12.75" x14ac:dyDescent="0.2">
      <c r="A612" s="139"/>
      <c r="B612" s="140"/>
      <c r="C612" s="139"/>
      <c r="D612" s="139"/>
      <c r="E612" s="206"/>
      <c r="F612" s="206"/>
      <c r="G612" s="235"/>
      <c r="H612" s="235"/>
      <c r="N612" s="261"/>
      <c r="O612" s="235"/>
      <c r="P612" s="235"/>
    </row>
    <row r="613" spans="1:16" s="141" customFormat="1" ht="12.75" x14ac:dyDescent="0.2">
      <c r="A613" s="139"/>
      <c r="B613" s="140"/>
      <c r="C613" s="139"/>
      <c r="D613" s="139"/>
      <c r="E613" s="206"/>
      <c r="F613" s="206"/>
      <c r="G613" s="235"/>
      <c r="H613" s="235"/>
      <c r="N613" s="261"/>
      <c r="O613" s="235"/>
      <c r="P613" s="235"/>
    </row>
    <row r="614" spans="1:16" s="141" customFormat="1" ht="12.75" x14ac:dyDescent="0.2">
      <c r="A614" s="139"/>
      <c r="B614" s="140"/>
      <c r="C614" s="139"/>
      <c r="D614" s="139"/>
      <c r="E614" s="206"/>
      <c r="F614" s="206"/>
      <c r="G614" s="235"/>
      <c r="H614" s="235"/>
      <c r="N614" s="261"/>
      <c r="O614" s="235"/>
      <c r="P614" s="235"/>
    </row>
    <row r="615" spans="1:16" s="141" customFormat="1" ht="12.75" x14ac:dyDescent="0.2">
      <c r="A615" s="139"/>
      <c r="B615" s="140"/>
      <c r="C615" s="139"/>
      <c r="D615" s="139"/>
      <c r="E615" s="206"/>
      <c r="F615" s="206"/>
      <c r="G615" s="235"/>
      <c r="H615" s="235"/>
      <c r="N615" s="261"/>
      <c r="O615" s="235"/>
      <c r="P615" s="235"/>
    </row>
    <row r="616" spans="1:16" s="141" customFormat="1" ht="12.75" x14ac:dyDescent="0.2">
      <c r="A616" s="139"/>
      <c r="B616" s="140"/>
      <c r="C616" s="139"/>
      <c r="D616" s="139"/>
      <c r="E616" s="206"/>
      <c r="F616" s="206"/>
      <c r="G616" s="235"/>
      <c r="H616" s="235"/>
      <c r="N616" s="261"/>
      <c r="O616" s="235"/>
      <c r="P616" s="235"/>
    </row>
    <row r="617" spans="1:16" s="141" customFormat="1" ht="12.75" x14ac:dyDescent="0.2">
      <c r="A617" s="139"/>
      <c r="B617" s="140"/>
      <c r="C617" s="139"/>
      <c r="D617" s="139"/>
      <c r="E617" s="206"/>
      <c r="F617" s="206"/>
      <c r="G617" s="235"/>
      <c r="H617" s="235"/>
      <c r="N617" s="261"/>
      <c r="O617" s="235"/>
      <c r="P617" s="235"/>
    </row>
    <row r="618" spans="1:16" s="141" customFormat="1" ht="12.75" x14ac:dyDescent="0.2">
      <c r="A618" s="139"/>
      <c r="B618" s="140"/>
      <c r="C618" s="139"/>
      <c r="D618" s="139"/>
      <c r="E618" s="206"/>
      <c r="F618" s="206"/>
      <c r="G618" s="235"/>
      <c r="H618" s="235"/>
      <c r="N618" s="261"/>
      <c r="O618" s="235"/>
      <c r="P618" s="235"/>
    </row>
    <row r="619" spans="1:16" s="141" customFormat="1" ht="12.75" x14ac:dyDescent="0.2">
      <c r="A619" s="139"/>
      <c r="B619" s="140"/>
      <c r="C619" s="139"/>
      <c r="D619" s="139"/>
      <c r="E619" s="206"/>
      <c r="F619" s="206"/>
      <c r="G619" s="235"/>
      <c r="H619" s="235"/>
      <c r="N619" s="261"/>
      <c r="O619" s="235"/>
      <c r="P619" s="235"/>
    </row>
    <row r="620" spans="1:16" s="141" customFormat="1" ht="12.75" x14ac:dyDescent="0.2">
      <c r="A620" s="139"/>
      <c r="B620" s="140"/>
      <c r="C620" s="139"/>
      <c r="D620" s="139"/>
      <c r="E620" s="206"/>
      <c r="F620" s="206"/>
      <c r="G620" s="235"/>
      <c r="H620" s="235"/>
      <c r="N620" s="261"/>
      <c r="O620" s="235"/>
      <c r="P620" s="235"/>
    </row>
    <row r="621" spans="1:16" s="141" customFormat="1" ht="12.75" x14ac:dyDescent="0.2">
      <c r="A621" s="139"/>
      <c r="B621" s="140"/>
      <c r="C621" s="139"/>
      <c r="D621" s="139"/>
      <c r="E621" s="206"/>
      <c r="F621" s="206"/>
      <c r="G621" s="235"/>
      <c r="H621" s="235"/>
      <c r="N621" s="261"/>
      <c r="O621" s="235"/>
      <c r="P621" s="235"/>
    </row>
    <row r="622" spans="1:16" s="141" customFormat="1" ht="12.75" x14ac:dyDescent="0.2">
      <c r="A622" s="139"/>
      <c r="B622" s="140"/>
      <c r="C622" s="139"/>
      <c r="D622" s="139"/>
      <c r="E622" s="206"/>
      <c r="F622" s="206"/>
      <c r="G622" s="235"/>
      <c r="H622" s="235"/>
      <c r="N622" s="261"/>
      <c r="O622" s="235"/>
      <c r="P622" s="235"/>
    </row>
    <row r="623" spans="1:16" s="141" customFormat="1" ht="12.75" x14ac:dyDescent="0.2">
      <c r="A623" s="139"/>
      <c r="B623" s="140"/>
      <c r="C623" s="139"/>
      <c r="D623" s="139"/>
      <c r="E623" s="206"/>
      <c r="F623" s="206"/>
      <c r="G623" s="235"/>
      <c r="H623" s="235"/>
      <c r="N623" s="261"/>
      <c r="O623" s="235"/>
      <c r="P623" s="235"/>
    </row>
    <row r="624" spans="1:16" s="141" customFormat="1" ht="12.75" x14ac:dyDescent="0.2">
      <c r="A624" s="139"/>
      <c r="B624" s="140"/>
      <c r="C624" s="139"/>
      <c r="D624" s="139"/>
      <c r="E624" s="206"/>
      <c r="F624" s="206"/>
      <c r="G624" s="235"/>
      <c r="H624" s="235"/>
      <c r="N624" s="261"/>
      <c r="O624" s="235"/>
      <c r="P624" s="235"/>
    </row>
    <row r="625" spans="1:16" s="141" customFormat="1" ht="12.75" x14ac:dyDescent="0.2">
      <c r="A625" s="139"/>
      <c r="B625" s="140"/>
      <c r="C625" s="139"/>
      <c r="D625" s="139"/>
      <c r="E625" s="206"/>
      <c r="F625" s="206"/>
      <c r="G625" s="235"/>
      <c r="H625" s="235"/>
      <c r="N625" s="261"/>
      <c r="O625" s="235"/>
      <c r="P625" s="235"/>
    </row>
    <row r="626" spans="1:16" s="141" customFormat="1" ht="12.75" x14ac:dyDescent="0.2">
      <c r="A626" s="139"/>
      <c r="B626" s="140"/>
      <c r="C626" s="139"/>
      <c r="D626" s="139"/>
      <c r="E626" s="206"/>
      <c r="F626" s="206"/>
      <c r="G626" s="235"/>
      <c r="H626" s="235"/>
      <c r="N626" s="261"/>
      <c r="O626" s="235"/>
      <c r="P626" s="235"/>
    </row>
    <row r="627" spans="1:16" s="141" customFormat="1" ht="12.75" x14ac:dyDescent="0.2">
      <c r="A627" s="139"/>
      <c r="B627" s="140"/>
      <c r="C627" s="139"/>
      <c r="D627" s="139"/>
      <c r="E627" s="206"/>
      <c r="F627" s="206"/>
      <c r="G627" s="235"/>
      <c r="H627" s="235"/>
      <c r="N627" s="261"/>
      <c r="O627" s="235"/>
      <c r="P627" s="235"/>
    </row>
    <row r="628" spans="1:16" s="141" customFormat="1" ht="12.75" x14ac:dyDescent="0.2">
      <c r="A628" s="139"/>
      <c r="B628" s="140"/>
      <c r="C628" s="139"/>
      <c r="D628" s="139"/>
      <c r="E628" s="206"/>
      <c r="F628" s="206"/>
      <c r="G628" s="235"/>
      <c r="H628" s="235"/>
      <c r="N628" s="261"/>
      <c r="O628" s="235"/>
      <c r="P628" s="235"/>
    </row>
    <row r="629" spans="1:16" s="141" customFormat="1" ht="12.75" x14ac:dyDescent="0.2">
      <c r="A629" s="139"/>
      <c r="B629" s="140"/>
      <c r="C629" s="139"/>
      <c r="D629" s="139"/>
      <c r="E629" s="206"/>
      <c r="F629" s="206"/>
      <c r="G629" s="235"/>
      <c r="H629" s="235"/>
      <c r="N629" s="261"/>
      <c r="O629" s="235"/>
      <c r="P629" s="235"/>
    </row>
    <row r="630" spans="1:16" s="141" customFormat="1" ht="12.75" x14ac:dyDescent="0.2">
      <c r="A630" s="139"/>
      <c r="B630" s="140"/>
      <c r="C630" s="139"/>
      <c r="D630" s="139"/>
      <c r="E630" s="206"/>
      <c r="F630" s="206"/>
      <c r="G630" s="235"/>
      <c r="H630" s="235"/>
      <c r="N630" s="261"/>
      <c r="O630" s="235"/>
      <c r="P630" s="235"/>
    </row>
    <row r="631" spans="1:16" s="141" customFormat="1" ht="12.75" x14ac:dyDescent="0.2">
      <c r="A631" s="139"/>
      <c r="B631" s="140"/>
      <c r="C631" s="139"/>
      <c r="D631" s="139"/>
      <c r="E631" s="206"/>
      <c r="F631" s="206"/>
      <c r="G631" s="235"/>
      <c r="H631" s="235"/>
      <c r="N631" s="261"/>
      <c r="O631" s="235"/>
      <c r="P631" s="235"/>
    </row>
    <row r="632" spans="1:16" s="141" customFormat="1" ht="12.75" x14ac:dyDescent="0.2">
      <c r="A632" s="139"/>
      <c r="B632" s="140"/>
      <c r="C632" s="139"/>
      <c r="D632" s="139"/>
      <c r="E632" s="206"/>
      <c r="F632" s="206"/>
      <c r="G632" s="235"/>
      <c r="H632" s="235"/>
      <c r="N632" s="261"/>
      <c r="O632" s="235"/>
      <c r="P632" s="235"/>
    </row>
    <row r="633" spans="1:16" s="141" customFormat="1" ht="12.75" x14ac:dyDescent="0.2">
      <c r="A633" s="139"/>
      <c r="B633" s="140"/>
      <c r="C633" s="139"/>
      <c r="D633" s="139"/>
      <c r="E633" s="206"/>
      <c r="F633" s="206"/>
      <c r="G633" s="235"/>
      <c r="H633" s="235"/>
      <c r="N633" s="261"/>
      <c r="O633" s="235"/>
      <c r="P633" s="235"/>
    </row>
    <row r="634" spans="1:16" s="141" customFormat="1" ht="12.75" x14ac:dyDescent="0.2">
      <c r="A634" s="139"/>
      <c r="B634" s="140"/>
      <c r="C634" s="139"/>
      <c r="D634" s="139"/>
      <c r="E634" s="206"/>
      <c r="F634" s="206"/>
      <c r="G634" s="235"/>
      <c r="H634" s="235"/>
      <c r="N634" s="261"/>
      <c r="O634" s="235"/>
      <c r="P634" s="235"/>
    </row>
    <row r="635" spans="1:16" s="141" customFormat="1" ht="12.75" x14ac:dyDescent="0.2">
      <c r="A635" s="139"/>
      <c r="B635" s="140"/>
      <c r="C635" s="139"/>
      <c r="D635" s="139"/>
      <c r="E635" s="206"/>
      <c r="F635" s="206"/>
      <c r="G635" s="235"/>
      <c r="H635" s="235"/>
      <c r="N635" s="261"/>
      <c r="O635" s="235"/>
      <c r="P635" s="235"/>
    </row>
    <row r="636" spans="1:16" s="141" customFormat="1" ht="12.75" x14ac:dyDescent="0.2">
      <c r="A636" s="139"/>
      <c r="B636" s="140"/>
      <c r="C636" s="139"/>
      <c r="D636" s="139"/>
      <c r="E636" s="206"/>
      <c r="F636" s="206"/>
      <c r="G636" s="235"/>
      <c r="H636" s="235"/>
      <c r="N636" s="261"/>
      <c r="O636" s="235"/>
      <c r="P636" s="235"/>
    </row>
    <row r="637" spans="1:16" s="141" customFormat="1" ht="12.75" x14ac:dyDescent="0.2">
      <c r="A637" s="139"/>
      <c r="B637" s="140"/>
      <c r="C637" s="139"/>
      <c r="D637" s="139"/>
      <c r="E637" s="206"/>
      <c r="F637" s="206"/>
      <c r="G637" s="235"/>
      <c r="H637" s="235"/>
      <c r="N637" s="261"/>
      <c r="O637" s="235"/>
      <c r="P637" s="235"/>
    </row>
    <row r="638" spans="1:16" s="141" customFormat="1" ht="12.75" x14ac:dyDescent="0.2">
      <c r="A638" s="139"/>
      <c r="B638" s="140"/>
      <c r="C638" s="139"/>
      <c r="D638" s="139"/>
      <c r="E638" s="206"/>
      <c r="F638" s="206"/>
      <c r="G638" s="235"/>
      <c r="H638" s="235"/>
      <c r="N638" s="261"/>
      <c r="O638" s="235"/>
      <c r="P638" s="235"/>
    </row>
    <row r="639" spans="1:16" s="141" customFormat="1" ht="12.75" x14ac:dyDescent="0.2">
      <c r="A639" s="139"/>
      <c r="B639" s="140"/>
      <c r="C639" s="139"/>
      <c r="D639" s="139"/>
      <c r="E639" s="206"/>
      <c r="F639" s="206"/>
      <c r="G639" s="235"/>
      <c r="H639" s="235"/>
      <c r="N639" s="261"/>
      <c r="O639" s="235"/>
      <c r="P639" s="235"/>
    </row>
    <row r="640" spans="1:16" s="141" customFormat="1" ht="12.75" x14ac:dyDescent="0.2">
      <c r="A640" s="139"/>
      <c r="B640" s="140"/>
      <c r="C640" s="139"/>
      <c r="D640" s="139"/>
      <c r="E640" s="206"/>
      <c r="F640" s="206"/>
      <c r="G640" s="235"/>
      <c r="H640" s="235"/>
      <c r="N640" s="261"/>
      <c r="O640" s="235"/>
      <c r="P640" s="235"/>
    </row>
    <row r="641" spans="1:16" s="141" customFormat="1" ht="12.75" x14ac:dyDescent="0.2">
      <c r="A641" s="139"/>
      <c r="B641" s="140"/>
      <c r="C641" s="139"/>
      <c r="D641" s="139"/>
      <c r="E641" s="206"/>
      <c r="F641" s="206"/>
      <c r="G641" s="235"/>
      <c r="H641" s="235"/>
      <c r="N641" s="261"/>
      <c r="O641" s="235"/>
      <c r="P641" s="235"/>
    </row>
    <row r="642" spans="1:16" s="141" customFormat="1" ht="12.75" x14ac:dyDescent="0.2">
      <c r="A642" s="139"/>
      <c r="B642" s="140"/>
      <c r="C642" s="139"/>
      <c r="D642" s="139"/>
      <c r="E642" s="206"/>
      <c r="F642" s="206"/>
      <c r="G642" s="235"/>
      <c r="H642" s="235"/>
      <c r="N642" s="261"/>
      <c r="O642" s="235"/>
      <c r="P642" s="235"/>
    </row>
    <row r="643" spans="1:16" s="141" customFormat="1" ht="12.75" x14ac:dyDescent="0.2">
      <c r="A643" s="139"/>
      <c r="B643" s="140"/>
      <c r="C643" s="139"/>
      <c r="D643" s="139"/>
      <c r="E643" s="206"/>
      <c r="F643" s="206"/>
      <c r="G643" s="235"/>
      <c r="H643" s="235"/>
      <c r="N643" s="261"/>
      <c r="O643" s="235"/>
      <c r="P643" s="235"/>
    </row>
    <row r="644" spans="1:16" s="141" customFormat="1" ht="12.75" x14ac:dyDescent="0.2">
      <c r="A644" s="139"/>
      <c r="B644" s="140"/>
      <c r="C644" s="139"/>
      <c r="D644" s="139"/>
      <c r="E644" s="206"/>
      <c r="F644" s="206"/>
      <c r="G644" s="235"/>
      <c r="H644" s="235"/>
      <c r="N644" s="261"/>
      <c r="O644" s="235"/>
      <c r="P644" s="235"/>
    </row>
    <row r="645" spans="1:16" s="141" customFormat="1" ht="12.75" x14ac:dyDescent="0.2">
      <c r="A645" s="139"/>
      <c r="B645" s="140"/>
      <c r="C645" s="139"/>
      <c r="D645" s="139"/>
      <c r="E645" s="206"/>
      <c r="F645" s="206"/>
      <c r="G645" s="235"/>
      <c r="H645" s="235"/>
      <c r="N645" s="261"/>
      <c r="O645" s="235"/>
      <c r="P645" s="235"/>
    </row>
    <row r="646" spans="1:16" s="141" customFormat="1" ht="12.75" x14ac:dyDescent="0.2">
      <c r="A646" s="139"/>
      <c r="B646" s="140"/>
      <c r="C646" s="139"/>
      <c r="D646" s="139"/>
      <c r="E646" s="206"/>
      <c r="F646" s="206"/>
      <c r="G646" s="235"/>
      <c r="H646" s="235"/>
      <c r="N646" s="261"/>
      <c r="O646" s="235"/>
      <c r="P646" s="235"/>
    </row>
    <row r="647" spans="1:16" s="141" customFormat="1" ht="12.75" x14ac:dyDescent="0.2">
      <c r="A647" s="139"/>
      <c r="B647" s="140"/>
      <c r="C647" s="139"/>
      <c r="D647" s="139"/>
      <c r="E647" s="206"/>
      <c r="F647" s="206"/>
      <c r="G647" s="235"/>
      <c r="H647" s="235"/>
      <c r="N647" s="261"/>
      <c r="O647" s="235"/>
      <c r="P647" s="235"/>
    </row>
    <row r="648" spans="1:16" s="141" customFormat="1" ht="12.75" x14ac:dyDescent="0.2">
      <c r="A648" s="139"/>
      <c r="B648" s="140"/>
      <c r="C648" s="139"/>
      <c r="D648" s="139"/>
      <c r="E648" s="206"/>
      <c r="F648" s="206"/>
      <c r="G648" s="235"/>
      <c r="H648" s="235"/>
      <c r="N648" s="261"/>
      <c r="O648" s="235"/>
      <c r="P648" s="235"/>
    </row>
    <row r="649" spans="1:16" s="141" customFormat="1" ht="12.75" x14ac:dyDescent="0.2">
      <c r="A649" s="139"/>
      <c r="B649" s="140"/>
      <c r="C649" s="139"/>
      <c r="D649" s="139"/>
      <c r="E649" s="206"/>
      <c r="F649" s="206"/>
      <c r="G649" s="235"/>
      <c r="H649" s="235"/>
      <c r="N649" s="261"/>
      <c r="O649" s="235"/>
      <c r="P649" s="235"/>
    </row>
    <row r="650" spans="1:16" s="141" customFormat="1" ht="12.75" x14ac:dyDescent="0.2">
      <c r="A650" s="139"/>
      <c r="B650" s="140"/>
      <c r="C650" s="139"/>
      <c r="D650" s="139"/>
      <c r="E650" s="206"/>
      <c r="F650" s="206"/>
      <c r="G650" s="235"/>
      <c r="H650" s="235"/>
      <c r="N650" s="261"/>
      <c r="O650" s="235"/>
      <c r="P650" s="235"/>
    </row>
    <row r="651" spans="1:16" s="141" customFormat="1" ht="12.75" x14ac:dyDescent="0.2">
      <c r="A651" s="139"/>
      <c r="B651" s="140"/>
      <c r="C651" s="139"/>
      <c r="D651" s="139"/>
      <c r="E651" s="206"/>
      <c r="F651" s="206"/>
      <c r="G651" s="235"/>
      <c r="H651" s="235"/>
      <c r="N651" s="261"/>
      <c r="O651" s="235"/>
      <c r="P651" s="235"/>
    </row>
    <row r="652" spans="1:16" s="141" customFormat="1" ht="12.75" x14ac:dyDescent="0.2">
      <c r="A652" s="139"/>
      <c r="B652" s="140"/>
      <c r="C652" s="139"/>
      <c r="D652" s="139"/>
      <c r="E652" s="206"/>
      <c r="F652" s="206"/>
      <c r="G652" s="235"/>
      <c r="H652" s="235"/>
      <c r="N652" s="261"/>
      <c r="O652" s="235"/>
      <c r="P652" s="235"/>
    </row>
    <row r="653" spans="1:16" s="141" customFormat="1" ht="12.75" x14ac:dyDescent="0.2">
      <c r="A653" s="139"/>
      <c r="B653" s="140"/>
      <c r="C653" s="139"/>
      <c r="D653" s="139"/>
      <c r="E653" s="206"/>
      <c r="F653" s="206"/>
      <c r="G653" s="235"/>
      <c r="H653" s="235"/>
      <c r="N653" s="261"/>
      <c r="O653" s="235"/>
      <c r="P653" s="235"/>
    </row>
    <row r="654" spans="1:16" s="141" customFormat="1" ht="12.75" x14ac:dyDescent="0.2">
      <c r="A654" s="139"/>
      <c r="B654" s="140"/>
      <c r="C654" s="139"/>
      <c r="D654" s="139"/>
      <c r="E654" s="206"/>
      <c r="F654" s="206"/>
      <c r="G654" s="235"/>
      <c r="H654" s="235"/>
      <c r="N654" s="261"/>
      <c r="O654" s="235"/>
      <c r="P654" s="235"/>
    </row>
    <row r="655" spans="1:16" s="141" customFormat="1" ht="12.75" x14ac:dyDescent="0.2">
      <c r="A655" s="139"/>
      <c r="B655" s="140"/>
      <c r="C655" s="139"/>
      <c r="D655" s="139"/>
      <c r="E655" s="206"/>
      <c r="F655" s="206"/>
      <c r="G655" s="235"/>
      <c r="H655" s="235"/>
      <c r="N655" s="261"/>
      <c r="O655" s="235"/>
      <c r="P655" s="235"/>
    </row>
    <row r="656" spans="1:16" s="141" customFormat="1" ht="12.75" x14ac:dyDescent="0.2">
      <c r="A656" s="139"/>
      <c r="B656" s="140"/>
      <c r="C656" s="139"/>
      <c r="D656" s="139"/>
      <c r="E656" s="206"/>
      <c r="F656" s="206"/>
      <c r="G656" s="235"/>
      <c r="H656" s="235"/>
      <c r="N656" s="261"/>
      <c r="O656" s="235"/>
      <c r="P656" s="235"/>
    </row>
    <row r="657" spans="1:16" s="141" customFormat="1" ht="12.75" x14ac:dyDescent="0.2">
      <c r="A657" s="139"/>
      <c r="B657" s="140"/>
      <c r="C657" s="139"/>
      <c r="D657" s="139"/>
      <c r="E657" s="206"/>
      <c r="F657" s="206"/>
      <c r="G657" s="235"/>
      <c r="H657" s="235"/>
      <c r="N657" s="261"/>
      <c r="O657" s="235"/>
      <c r="P657" s="235"/>
    </row>
    <row r="658" spans="1:16" s="141" customFormat="1" ht="12.75" x14ac:dyDescent="0.2">
      <c r="A658" s="139"/>
      <c r="B658" s="140"/>
      <c r="C658" s="139"/>
      <c r="D658" s="139"/>
      <c r="E658" s="206"/>
      <c r="F658" s="206"/>
      <c r="G658" s="235"/>
      <c r="H658" s="235"/>
      <c r="N658" s="261"/>
      <c r="O658" s="235"/>
      <c r="P658" s="235"/>
    </row>
    <row r="659" spans="1:16" s="141" customFormat="1" ht="12.75" x14ac:dyDescent="0.2">
      <c r="A659" s="139"/>
      <c r="B659" s="140"/>
      <c r="C659" s="139"/>
      <c r="D659" s="139"/>
      <c r="E659" s="206"/>
      <c r="F659" s="206"/>
      <c r="G659" s="235"/>
      <c r="H659" s="235"/>
      <c r="N659" s="261"/>
      <c r="O659" s="235"/>
      <c r="P659" s="235"/>
    </row>
    <row r="660" spans="1:16" s="141" customFormat="1" ht="12.75" x14ac:dyDescent="0.2">
      <c r="A660" s="139"/>
      <c r="B660" s="140"/>
      <c r="C660" s="139"/>
      <c r="D660" s="139"/>
      <c r="E660" s="206"/>
      <c r="F660" s="206"/>
      <c r="G660" s="235"/>
      <c r="H660" s="235"/>
      <c r="N660" s="261"/>
      <c r="O660" s="235"/>
      <c r="P660" s="235"/>
    </row>
    <row r="661" spans="1:16" s="141" customFormat="1" ht="12.75" x14ac:dyDescent="0.2">
      <c r="A661" s="139"/>
      <c r="B661" s="140"/>
      <c r="C661" s="139"/>
      <c r="D661" s="139"/>
      <c r="E661" s="206"/>
      <c r="F661" s="206"/>
      <c r="G661" s="235"/>
      <c r="H661" s="235"/>
      <c r="N661" s="261"/>
      <c r="O661" s="235"/>
      <c r="P661" s="235"/>
    </row>
    <row r="662" spans="1:16" s="141" customFormat="1" ht="12.75" x14ac:dyDescent="0.2">
      <c r="A662" s="139"/>
      <c r="B662" s="140"/>
      <c r="C662" s="139"/>
      <c r="D662" s="139"/>
      <c r="E662" s="206"/>
      <c r="F662" s="206"/>
      <c r="G662" s="235"/>
      <c r="H662" s="235"/>
      <c r="N662" s="261"/>
      <c r="O662" s="235"/>
      <c r="P662" s="235"/>
    </row>
    <row r="663" spans="1:16" s="141" customFormat="1" ht="12.75" x14ac:dyDescent="0.2">
      <c r="A663" s="139"/>
      <c r="B663" s="140"/>
      <c r="C663" s="139"/>
      <c r="D663" s="139"/>
      <c r="E663" s="206"/>
      <c r="F663" s="206"/>
      <c r="G663" s="235"/>
      <c r="H663" s="235"/>
      <c r="N663" s="261"/>
      <c r="O663" s="235"/>
      <c r="P663" s="235"/>
    </row>
    <row r="664" spans="1:16" s="141" customFormat="1" ht="12.75" x14ac:dyDescent="0.2">
      <c r="A664" s="139"/>
      <c r="B664" s="140"/>
      <c r="C664" s="139"/>
      <c r="D664" s="139"/>
      <c r="E664" s="206"/>
      <c r="F664" s="206"/>
      <c r="G664" s="235"/>
      <c r="H664" s="235"/>
      <c r="N664" s="261"/>
      <c r="O664" s="235"/>
      <c r="P664" s="235"/>
    </row>
    <row r="665" spans="1:16" s="141" customFormat="1" ht="12.75" x14ac:dyDescent="0.2">
      <c r="A665" s="139"/>
      <c r="B665" s="140"/>
      <c r="C665" s="139"/>
      <c r="D665" s="139"/>
      <c r="E665" s="206"/>
      <c r="F665" s="206"/>
      <c r="G665" s="235"/>
      <c r="H665" s="235"/>
      <c r="N665" s="261"/>
      <c r="O665" s="235"/>
      <c r="P665" s="235"/>
    </row>
    <row r="666" spans="1:16" s="141" customFormat="1" ht="12.75" x14ac:dyDescent="0.2">
      <c r="A666" s="139"/>
      <c r="B666" s="140"/>
      <c r="C666" s="139"/>
      <c r="D666" s="139"/>
      <c r="E666" s="206"/>
      <c r="F666" s="206"/>
      <c r="G666" s="235"/>
      <c r="H666" s="235"/>
      <c r="N666" s="261"/>
      <c r="O666" s="235"/>
      <c r="P666" s="235"/>
    </row>
    <row r="667" spans="1:16" s="141" customFormat="1" ht="12.75" x14ac:dyDescent="0.2">
      <c r="A667" s="139"/>
      <c r="B667" s="140"/>
      <c r="C667" s="139"/>
      <c r="D667" s="139"/>
      <c r="E667" s="206"/>
      <c r="F667" s="206"/>
      <c r="G667" s="235"/>
      <c r="H667" s="235"/>
      <c r="N667" s="261"/>
      <c r="O667" s="235"/>
      <c r="P667" s="235"/>
    </row>
    <row r="668" spans="1:16" s="141" customFormat="1" ht="12.75" x14ac:dyDescent="0.2">
      <c r="A668" s="139"/>
      <c r="B668" s="140"/>
      <c r="C668" s="139"/>
      <c r="D668" s="139"/>
      <c r="E668" s="206"/>
      <c r="F668" s="206"/>
      <c r="G668" s="235"/>
      <c r="H668" s="235"/>
      <c r="N668" s="261"/>
      <c r="O668" s="235"/>
      <c r="P668" s="235"/>
    </row>
    <row r="669" spans="1:16" s="141" customFormat="1" ht="12.75" x14ac:dyDescent="0.2">
      <c r="A669" s="139"/>
      <c r="B669" s="140"/>
      <c r="C669" s="139"/>
      <c r="D669" s="139"/>
      <c r="E669" s="206"/>
      <c r="F669" s="206"/>
      <c r="G669" s="235"/>
      <c r="H669" s="235"/>
      <c r="N669" s="261"/>
      <c r="O669" s="235"/>
      <c r="P669" s="235"/>
    </row>
    <row r="670" spans="1:16" s="141" customFormat="1" ht="12.75" x14ac:dyDescent="0.2">
      <c r="A670" s="139"/>
      <c r="B670" s="140"/>
      <c r="C670" s="139"/>
      <c r="D670" s="139"/>
      <c r="E670" s="206"/>
      <c r="F670" s="206"/>
      <c r="G670" s="235"/>
      <c r="H670" s="235"/>
      <c r="N670" s="261"/>
      <c r="O670" s="235"/>
      <c r="P670" s="235"/>
    </row>
    <row r="671" spans="1:16" s="141" customFormat="1" ht="12.75" x14ac:dyDescent="0.2">
      <c r="A671" s="139"/>
      <c r="B671" s="140"/>
      <c r="C671" s="139"/>
      <c r="D671" s="139"/>
      <c r="E671" s="206"/>
      <c r="F671" s="206"/>
      <c r="G671" s="235"/>
      <c r="H671" s="235"/>
      <c r="N671" s="261"/>
      <c r="O671" s="235"/>
      <c r="P671" s="235"/>
    </row>
    <row r="672" spans="1:16" s="141" customFormat="1" ht="12.75" x14ac:dyDescent="0.2">
      <c r="A672" s="139"/>
      <c r="B672" s="140"/>
      <c r="C672" s="139"/>
      <c r="D672" s="139"/>
      <c r="E672" s="206"/>
      <c r="F672" s="206"/>
      <c r="G672" s="235"/>
      <c r="H672" s="235"/>
      <c r="N672" s="261"/>
      <c r="O672" s="235"/>
      <c r="P672" s="235"/>
    </row>
    <row r="673" spans="1:16" s="141" customFormat="1" ht="12.75" x14ac:dyDescent="0.2">
      <c r="A673" s="139"/>
      <c r="B673" s="140"/>
      <c r="C673" s="139"/>
      <c r="D673" s="139"/>
      <c r="E673" s="206"/>
      <c r="F673" s="206"/>
      <c r="G673" s="235"/>
      <c r="H673" s="235"/>
      <c r="N673" s="261"/>
      <c r="O673" s="235"/>
      <c r="P673" s="235"/>
    </row>
    <row r="674" spans="1:16" s="141" customFormat="1" ht="12.75" x14ac:dyDescent="0.2">
      <c r="A674" s="139"/>
      <c r="B674" s="140"/>
      <c r="C674" s="139"/>
      <c r="D674" s="139"/>
      <c r="E674" s="206"/>
      <c r="F674" s="206"/>
      <c r="G674" s="235"/>
      <c r="H674" s="235"/>
      <c r="N674" s="261"/>
      <c r="O674" s="235"/>
      <c r="P674" s="235"/>
    </row>
    <row r="675" spans="1:16" s="141" customFormat="1" ht="12.75" x14ac:dyDescent="0.2">
      <c r="A675" s="139"/>
      <c r="B675" s="140"/>
      <c r="C675" s="139"/>
      <c r="D675" s="139"/>
      <c r="E675" s="206"/>
      <c r="F675" s="206"/>
      <c r="G675" s="235"/>
      <c r="H675" s="235"/>
      <c r="N675" s="261"/>
      <c r="O675" s="235"/>
      <c r="P675" s="235"/>
    </row>
    <row r="676" spans="1:16" s="141" customFormat="1" ht="12.75" x14ac:dyDescent="0.2">
      <c r="A676" s="139"/>
      <c r="B676" s="140"/>
      <c r="C676" s="139"/>
      <c r="D676" s="139"/>
      <c r="E676" s="206"/>
      <c r="F676" s="206"/>
      <c r="G676" s="235"/>
      <c r="H676" s="235"/>
      <c r="N676" s="261"/>
      <c r="O676" s="235"/>
      <c r="P676" s="235"/>
    </row>
    <row r="677" spans="1:16" s="141" customFormat="1" ht="12.75" x14ac:dyDescent="0.2">
      <c r="A677" s="139"/>
      <c r="B677" s="140"/>
      <c r="C677" s="139"/>
      <c r="D677" s="139"/>
      <c r="E677" s="206"/>
      <c r="F677" s="206"/>
      <c r="G677" s="235"/>
      <c r="H677" s="235"/>
      <c r="N677" s="261"/>
      <c r="O677" s="235"/>
      <c r="P677" s="235"/>
    </row>
    <row r="678" spans="1:16" s="141" customFormat="1" ht="12.75" x14ac:dyDescent="0.2">
      <c r="A678" s="139"/>
      <c r="B678" s="140"/>
      <c r="C678" s="139"/>
      <c r="D678" s="139"/>
      <c r="E678" s="206"/>
      <c r="F678" s="206"/>
      <c r="G678" s="235"/>
      <c r="H678" s="235"/>
      <c r="N678" s="261"/>
      <c r="O678" s="235"/>
      <c r="P678" s="235"/>
    </row>
    <row r="679" spans="1:16" s="141" customFormat="1" ht="12.75" x14ac:dyDescent="0.2">
      <c r="A679" s="139"/>
      <c r="B679" s="140"/>
      <c r="C679" s="139"/>
      <c r="D679" s="139"/>
      <c r="E679" s="206"/>
      <c r="F679" s="206"/>
      <c r="G679" s="235"/>
      <c r="H679" s="235"/>
      <c r="N679" s="261"/>
      <c r="O679" s="235"/>
      <c r="P679" s="235"/>
    </row>
    <row r="680" spans="1:16" s="141" customFormat="1" ht="12.75" x14ac:dyDescent="0.2">
      <c r="A680" s="139"/>
      <c r="B680" s="140"/>
      <c r="C680" s="139"/>
      <c r="D680" s="139"/>
      <c r="E680" s="206"/>
      <c r="F680" s="206"/>
      <c r="G680" s="235"/>
      <c r="H680" s="235"/>
      <c r="N680" s="261"/>
      <c r="O680" s="235"/>
      <c r="P680" s="235"/>
    </row>
    <row r="681" spans="1:16" s="141" customFormat="1" ht="12.75" x14ac:dyDescent="0.2">
      <c r="A681" s="139"/>
      <c r="B681" s="140"/>
      <c r="C681" s="139"/>
      <c r="D681" s="139"/>
      <c r="E681" s="206"/>
      <c r="F681" s="206"/>
      <c r="G681" s="235"/>
      <c r="H681" s="235"/>
      <c r="N681" s="261"/>
      <c r="O681" s="235"/>
      <c r="P681" s="235"/>
    </row>
    <row r="682" spans="1:16" s="141" customFormat="1" ht="12.75" x14ac:dyDescent="0.2">
      <c r="A682" s="139"/>
      <c r="B682" s="140"/>
      <c r="C682" s="139"/>
      <c r="D682" s="139"/>
      <c r="E682" s="206"/>
      <c r="F682" s="206"/>
      <c r="G682" s="235"/>
      <c r="H682" s="235"/>
      <c r="N682" s="261"/>
      <c r="O682" s="235"/>
      <c r="P682" s="235"/>
    </row>
    <row r="683" spans="1:16" s="141" customFormat="1" ht="12.75" x14ac:dyDescent="0.2">
      <c r="A683" s="139"/>
      <c r="B683" s="140"/>
      <c r="C683" s="139"/>
      <c r="D683" s="139"/>
      <c r="E683" s="206"/>
      <c r="F683" s="206"/>
      <c r="G683" s="235"/>
      <c r="H683" s="235"/>
      <c r="N683" s="261"/>
      <c r="O683" s="235"/>
      <c r="P683" s="235"/>
    </row>
    <row r="684" spans="1:16" s="141" customFormat="1" ht="12.75" x14ac:dyDescent="0.2">
      <c r="A684" s="139"/>
      <c r="B684" s="140"/>
      <c r="C684" s="139"/>
      <c r="D684" s="139"/>
      <c r="E684" s="206"/>
      <c r="F684" s="206"/>
      <c r="G684" s="235"/>
      <c r="H684" s="235"/>
      <c r="N684" s="261"/>
      <c r="O684" s="235"/>
      <c r="P684" s="235"/>
    </row>
    <row r="685" spans="1:16" s="141" customFormat="1" ht="12.75" x14ac:dyDescent="0.2">
      <c r="A685" s="139"/>
      <c r="B685" s="140"/>
      <c r="C685" s="139"/>
      <c r="D685" s="139"/>
      <c r="E685" s="206"/>
      <c r="F685" s="206"/>
      <c r="G685" s="235"/>
      <c r="H685" s="235"/>
      <c r="N685" s="261"/>
      <c r="O685" s="235"/>
      <c r="P685" s="235"/>
    </row>
    <row r="686" spans="1:16" s="141" customFormat="1" ht="12.75" x14ac:dyDescent="0.2">
      <c r="A686" s="139"/>
      <c r="B686" s="140"/>
      <c r="C686" s="139"/>
      <c r="D686" s="139"/>
      <c r="E686" s="206"/>
      <c r="F686" s="206"/>
      <c r="G686" s="235"/>
      <c r="H686" s="235"/>
      <c r="N686" s="261"/>
      <c r="O686" s="235"/>
      <c r="P686" s="235"/>
    </row>
    <row r="687" spans="1:16" s="141" customFormat="1" ht="12.75" x14ac:dyDescent="0.2">
      <c r="A687" s="139"/>
      <c r="B687" s="140"/>
      <c r="C687" s="139"/>
      <c r="D687" s="139"/>
      <c r="E687" s="206"/>
      <c r="F687" s="206"/>
      <c r="G687" s="235"/>
      <c r="H687" s="235"/>
      <c r="N687" s="261"/>
      <c r="O687" s="235"/>
      <c r="P687" s="235"/>
    </row>
    <row r="688" spans="1:16" s="141" customFormat="1" ht="12.75" x14ac:dyDescent="0.2">
      <c r="A688" s="139"/>
      <c r="B688" s="140"/>
      <c r="C688" s="139"/>
      <c r="D688" s="139"/>
      <c r="E688" s="206"/>
      <c r="F688" s="206"/>
      <c r="G688" s="235"/>
      <c r="H688" s="235"/>
      <c r="N688" s="261"/>
      <c r="O688" s="235"/>
      <c r="P688" s="235"/>
    </row>
    <row r="689" spans="1:16" s="141" customFormat="1" ht="12.75" x14ac:dyDescent="0.2">
      <c r="A689" s="139"/>
      <c r="B689" s="140"/>
      <c r="C689" s="139"/>
      <c r="D689" s="139"/>
      <c r="E689" s="206"/>
      <c r="F689" s="206"/>
      <c r="G689" s="235"/>
      <c r="H689" s="235"/>
      <c r="N689" s="261"/>
      <c r="O689" s="235"/>
      <c r="P689" s="235"/>
    </row>
    <row r="690" spans="1:16" s="141" customFormat="1" ht="12.75" x14ac:dyDescent="0.2">
      <c r="A690" s="139"/>
      <c r="B690" s="140"/>
      <c r="C690" s="139"/>
      <c r="D690" s="139"/>
      <c r="E690" s="206"/>
      <c r="F690" s="206"/>
      <c r="G690" s="235"/>
      <c r="H690" s="235"/>
      <c r="N690" s="261"/>
      <c r="O690" s="235"/>
      <c r="P690" s="235"/>
    </row>
    <row r="691" spans="1:16" s="141" customFormat="1" ht="12.75" x14ac:dyDescent="0.2">
      <c r="A691" s="139"/>
      <c r="B691" s="140"/>
      <c r="C691" s="139"/>
      <c r="D691" s="139"/>
      <c r="E691" s="206"/>
      <c r="F691" s="206"/>
      <c r="G691" s="235"/>
      <c r="H691" s="235"/>
      <c r="N691" s="261"/>
      <c r="O691" s="235"/>
      <c r="P691" s="235"/>
    </row>
    <row r="692" spans="1:16" s="141" customFormat="1" ht="12.75" x14ac:dyDescent="0.2">
      <c r="A692" s="139"/>
      <c r="B692" s="140"/>
      <c r="C692" s="139"/>
      <c r="D692" s="139"/>
      <c r="E692" s="206"/>
      <c r="F692" s="206"/>
      <c r="G692" s="235"/>
      <c r="H692" s="235"/>
      <c r="N692" s="261"/>
      <c r="O692" s="235"/>
      <c r="P692" s="235"/>
    </row>
    <row r="693" spans="1:16" s="141" customFormat="1" ht="12.75" x14ac:dyDescent="0.2">
      <c r="A693" s="139"/>
      <c r="B693" s="140"/>
      <c r="C693" s="139"/>
      <c r="D693" s="139"/>
      <c r="E693" s="206"/>
      <c r="F693" s="206"/>
      <c r="G693" s="235"/>
      <c r="H693" s="235"/>
      <c r="N693" s="261"/>
      <c r="O693" s="235"/>
      <c r="P693" s="235"/>
    </row>
    <row r="694" spans="1:16" s="141" customFormat="1" ht="12.75" x14ac:dyDescent="0.2">
      <c r="A694" s="139"/>
      <c r="B694" s="140"/>
      <c r="C694" s="139"/>
      <c r="D694" s="139"/>
      <c r="E694" s="206"/>
      <c r="F694" s="206"/>
      <c r="G694" s="235"/>
      <c r="H694" s="235"/>
      <c r="N694" s="261"/>
      <c r="O694" s="235"/>
      <c r="P694" s="235"/>
    </row>
    <row r="695" spans="1:16" s="141" customFormat="1" ht="12.75" x14ac:dyDescent="0.2">
      <c r="A695" s="139"/>
      <c r="B695" s="140"/>
      <c r="C695" s="139"/>
      <c r="D695" s="139"/>
      <c r="E695" s="206"/>
      <c r="F695" s="206"/>
      <c r="G695" s="235"/>
      <c r="H695" s="235"/>
      <c r="N695" s="261"/>
      <c r="O695" s="235"/>
      <c r="P695" s="235"/>
    </row>
    <row r="696" spans="1:16" s="141" customFormat="1" ht="12.75" x14ac:dyDescent="0.2">
      <c r="A696" s="139"/>
      <c r="B696" s="140"/>
      <c r="C696" s="139"/>
      <c r="D696" s="139"/>
      <c r="E696" s="206"/>
      <c r="F696" s="206"/>
      <c r="G696" s="235"/>
      <c r="H696" s="235"/>
      <c r="N696" s="261"/>
      <c r="O696" s="235"/>
      <c r="P696" s="235"/>
    </row>
    <row r="697" spans="1:16" s="141" customFormat="1" ht="12.75" x14ac:dyDescent="0.2">
      <c r="A697" s="139"/>
      <c r="B697" s="140"/>
      <c r="C697" s="139"/>
      <c r="D697" s="139"/>
      <c r="E697" s="206"/>
      <c r="F697" s="206"/>
      <c r="G697" s="235"/>
      <c r="H697" s="235"/>
      <c r="N697" s="261"/>
      <c r="O697" s="235"/>
      <c r="P697" s="235"/>
    </row>
    <row r="698" spans="1:16" s="141" customFormat="1" ht="12.75" x14ac:dyDescent="0.2">
      <c r="A698" s="139"/>
      <c r="B698" s="140"/>
      <c r="C698" s="139"/>
      <c r="D698" s="139"/>
      <c r="E698" s="206"/>
      <c r="F698" s="206"/>
      <c r="G698" s="235"/>
      <c r="H698" s="235"/>
      <c r="N698" s="261"/>
      <c r="O698" s="235"/>
      <c r="P698" s="235"/>
    </row>
    <row r="699" spans="1:16" s="141" customFormat="1" ht="12.75" x14ac:dyDescent="0.2">
      <c r="A699" s="139"/>
      <c r="B699" s="140"/>
      <c r="C699" s="139"/>
      <c r="D699" s="139"/>
      <c r="E699" s="206"/>
      <c r="F699" s="206"/>
      <c r="G699" s="235"/>
      <c r="H699" s="235"/>
      <c r="N699" s="261"/>
      <c r="O699" s="235"/>
      <c r="P699" s="235"/>
    </row>
    <row r="700" spans="1:16" s="141" customFormat="1" ht="12.75" x14ac:dyDescent="0.2">
      <c r="A700" s="139"/>
      <c r="B700" s="140"/>
      <c r="C700" s="139"/>
      <c r="D700" s="139"/>
      <c r="E700" s="206"/>
      <c r="F700" s="206"/>
      <c r="G700" s="235"/>
      <c r="H700" s="235"/>
      <c r="N700" s="261"/>
      <c r="O700" s="235"/>
      <c r="P700" s="235"/>
    </row>
    <row r="701" spans="1:16" s="141" customFormat="1" ht="12.75" x14ac:dyDescent="0.2">
      <c r="A701" s="139"/>
      <c r="B701" s="140"/>
      <c r="C701" s="139"/>
      <c r="D701" s="139"/>
      <c r="E701" s="206"/>
      <c r="F701" s="206"/>
      <c r="G701" s="235"/>
      <c r="H701" s="235"/>
      <c r="N701" s="261"/>
      <c r="O701" s="235"/>
      <c r="P701" s="235"/>
    </row>
    <row r="702" spans="1:16" s="141" customFormat="1" ht="12.75" x14ac:dyDescent="0.2">
      <c r="A702" s="139"/>
      <c r="B702" s="140"/>
      <c r="C702" s="139"/>
      <c r="D702" s="139"/>
      <c r="E702" s="206"/>
      <c r="F702" s="206"/>
      <c r="G702" s="235"/>
      <c r="H702" s="235"/>
      <c r="N702" s="261"/>
      <c r="O702" s="235"/>
      <c r="P702" s="235"/>
    </row>
    <row r="703" spans="1:16" s="141" customFormat="1" ht="12.75" x14ac:dyDescent="0.2">
      <c r="A703" s="139"/>
      <c r="B703" s="140"/>
      <c r="C703" s="139"/>
      <c r="D703" s="139"/>
      <c r="E703" s="206"/>
      <c r="F703" s="206"/>
      <c r="G703" s="235"/>
      <c r="H703" s="235"/>
      <c r="N703" s="261"/>
      <c r="O703" s="235"/>
      <c r="P703" s="235"/>
    </row>
    <row r="704" spans="1:16" s="141" customFormat="1" ht="12.75" x14ac:dyDescent="0.2">
      <c r="A704" s="139"/>
      <c r="B704" s="140"/>
      <c r="C704" s="139"/>
      <c r="D704" s="139"/>
      <c r="E704" s="206"/>
      <c r="F704" s="206"/>
      <c r="G704" s="235"/>
      <c r="H704" s="235"/>
      <c r="N704" s="261"/>
      <c r="O704" s="235"/>
      <c r="P704" s="235"/>
    </row>
    <row r="705" spans="1:16" s="141" customFormat="1" ht="12.75" x14ac:dyDescent="0.2">
      <c r="A705" s="139"/>
      <c r="B705" s="140"/>
      <c r="C705" s="139"/>
      <c r="D705" s="139"/>
      <c r="E705" s="206"/>
      <c r="F705" s="206"/>
      <c r="G705" s="235"/>
      <c r="H705" s="235"/>
      <c r="N705" s="261"/>
      <c r="O705" s="235"/>
      <c r="P705" s="235"/>
    </row>
    <row r="706" spans="1:16" s="141" customFormat="1" ht="12.75" x14ac:dyDescent="0.2">
      <c r="A706" s="139"/>
      <c r="B706" s="140"/>
      <c r="C706" s="139"/>
      <c r="D706" s="139"/>
      <c r="E706" s="206"/>
      <c r="F706" s="206"/>
      <c r="G706" s="235"/>
      <c r="H706" s="235"/>
      <c r="N706" s="261"/>
      <c r="O706" s="235"/>
      <c r="P706" s="235"/>
    </row>
    <row r="707" spans="1:16" s="141" customFormat="1" ht="12.75" x14ac:dyDescent="0.2">
      <c r="A707" s="139"/>
      <c r="B707" s="140"/>
      <c r="C707" s="139"/>
      <c r="D707" s="139"/>
      <c r="E707" s="206"/>
      <c r="F707" s="206"/>
      <c r="G707" s="235"/>
      <c r="H707" s="235"/>
      <c r="N707" s="261"/>
      <c r="O707" s="235"/>
      <c r="P707" s="235"/>
    </row>
    <row r="708" spans="1:16" s="141" customFormat="1" ht="12.75" x14ac:dyDescent="0.2">
      <c r="A708" s="139"/>
      <c r="B708" s="140"/>
      <c r="C708" s="139"/>
      <c r="D708" s="139"/>
      <c r="E708" s="206"/>
      <c r="F708" s="206"/>
      <c r="G708" s="235"/>
      <c r="H708" s="235"/>
      <c r="N708" s="261"/>
      <c r="O708" s="235"/>
      <c r="P708" s="235"/>
    </row>
    <row r="709" spans="1:16" s="141" customFormat="1" ht="12.75" x14ac:dyDescent="0.2">
      <c r="A709" s="139"/>
      <c r="B709" s="140"/>
      <c r="C709" s="139"/>
      <c r="D709" s="139"/>
      <c r="E709" s="206"/>
      <c r="F709" s="206"/>
      <c r="G709" s="235"/>
      <c r="H709" s="235"/>
      <c r="N709" s="261"/>
      <c r="O709" s="235"/>
      <c r="P709" s="235"/>
    </row>
    <row r="710" spans="1:16" s="141" customFormat="1" ht="12.75" x14ac:dyDescent="0.2">
      <c r="A710" s="139"/>
      <c r="B710" s="140"/>
      <c r="C710" s="139"/>
      <c r="D710" s="139"/>
      <c r="E710" s="206"/>
      <c r="F710" s="206"/>
      <c r="G710" s="235"/>
      <c r="H710" s="235"/>
      <c r="N710" s="261"/>
      <c r="O710" s="235"/>
      <c r="P710" s="235"/>
    </row>
    <row r="711" spans="1:16" s="141" customFormat="1" ht="12.75" x14ac:dyDescent="0.2">
      <c r="A711" s="139"/>
      <c r="B711" s="140"/>
      <c r="C711" s="139"/>
      <c r="D711" s="139"/>
      <c r="E711" s="206"/>
      <c r="F711" s="206"/>
      <c r="G711" s="235"/>
      <c r="H711" s="235"/>
      <c r="N711" s="261"/>
      <c r="O711" s="235"/>
      <c r="P711" s="235"/>
    </row>
    <row r="712" spans="1:16" s="141" customFormat="1" ht="12.75" x14ac:dyDescent="0.2">
      <c r="A712" s="139"/>
      <c r="B712" s="140"/>
      <c r="C712" s="139"/>
      <c r="D712" s="139"/>
      <c r="E712" s="206"/>
      <c r="F712" s="206"/>
      <c r="G712" s="235"/>
      <c r="H712" s="235"/>
      <c r="N712" s="261"/>
      <c r="O712" s="235"/>
      <c r="P712" s="235"/>
    </row>
    <row r="713" spans="1:16" s="141" customFormat="1" ht="12.75" x14ac:dyDescent="0.2">
      <c r="A713" s="139"/>
      <c r="B713" s="140"/>
      <c r="C713" s="139"/>
      <c r="D713" s="139"/>
      <c r="E713" s="206"/>
      <c r="F713" s="206"/>
      <c r="G713" s="235"/>
      <c r="H713" s="235"/>
      <c r="N713" s="261"/>
      <c r="O713" s="235"/>
      <c r="P713" s="235"/>
    </row>
    <row r="714" spans="1:16" s="141" customFormat="1" ht="12.75" x14ac:dyDescent="0.2">
      <c r="A714" s="139"/>
      <c r="B714" s="140"/>
      <c r="C714" s="139"/>
      <c r="D714" s="139"/>
      <c r="E714" s="206"/>
      <c r="F714" s="206"/>
      <c r="G714" s="235"/>
      <c r="H714" s="235"/>
      <c r="N714" s="261"/>
      <c r="O714" s="235"/>
      <c r="P714" s="235"/>
    </row>
    <row r="715" spans="1:16" s="141" customFormat="1" ht="12.75" x14ac:dyDescent="0.2">
      <c r="A715" s="139"/>
      <c r="B715" s="140"/>
      <c r="C715" s="139"/>
      <c r="D715" s="139"/>
      <c r="E715" s="206"/>
      <c r="F715" s="206"/>
      <c r="G715" s="235"/>
      <c r="H715" s="235"/>
      <c r="N715" s="261"/>
      <c r="O715" s="235"/>
      <c r="P715" s="235"/>
    </row>
    <row r="716" spans="1:16" s="141" customFormat="1" ht="12.75" x14ac:dyDescent="0.2">
      <c r="A716" s="139"/>
      <c r="B716" s="140"/>
      <c r="C716" s="139"/>
      <c r="D716" s="139"/>
      <c r="E716" s="206"/>
      <c r="F716" s="206"/>
      <c r="G716" s="235"/>
      <c r="H716" s="235"/>
      <c r="N716" s="261"/>
      <c r="O716" s="235"/>
      <c r="P716" s="235"/>
    </row>
    <row r="717" spans="1:16" s="141" customFormat="1" ht="12.75" x14ac:dyDescent="0.2">
      <c r="A717" s="139"/>
      <c r="B717" s="140"/>
      <c r="C717" s="139"/>
      <c r="D717" s="139"/>
      <c r="E717" s="206"/>
      <c r="F717" s="206"/>
      <c r="G717" s="235"/>
      <c r="H717" s="235"/>
      <c r="N717" s="261"/>
      <c r="O717" s="235"/>
      <c r="P717" s="235"/>
    </row>
    <row r="718" spans="1:16" s="141" customFormat="1" ht="12.75" x14ac:dyDescent="0.2">
      <c r="A718" s="139"/>
      <c r="B718" s="140"/>
      <c r="C718" s="139"/>
      <c r="D718" s="139"/>
      <c r="E718" s="206"/>
      <c r="F718" s="206"/>
      <c r="G718" s="235"/>
      <c r="H718" s="235"/>
      <c r="N718" s="261"/>
      <c r="O718" s="235"/>
      <c r="P718" s="235"/>
    </row>
    <row r="719" spans="1:16" s="141" customFormat="1" ht="12.75" x14ac:dyDescent="0.2">
      <c r="A719" s="139"/>
      <c r="B719" s="140"/>
      <c r="C719" s="139"/>
      <c r="D719" s="139"/>
      <c r="E719" s="206"/>
      <c r="F719" s="206"/>
      <c r="G719" s="235"/>
      <c r="H719" s="235"/>
      <c r="N719" s="261"/>
      <c r="O719" s="235"/>
      <c r="P719" s="235"/>
    </row>
    <row r="720" spans="1:16" s="141" customFormat="1" ht="12.75" x14ac:dyDescent="0.2">
      <c r="A720" s="139"/>
      <c r="B720" s="140"/>
      <c r="C720" s="139"/>
      <c r="D720" s="139"/>
      <c r="E720" s="206"/>
      <c r="F720" s="206"/>
      <c r="G720" s="235"/>
      <c r="H720" s="235"/>
      <c r="N720" s="261"/>
      <c r="O720" s="235"/>
      <c r="P720" s="235"/>
    </row>
    <row r="721" spans="1:16" s="141" customFormat="1" ht="12.75" x14ac:dyDescent="0.2">
      <c r="A721" s="139"/>
      <c r="B721" s="140"/>
      <c r="C721" s="139"/>
      <c r="D721" s="139"/>
      <c r="E721" s="206"/>
      <c r="F721" s="206"/>
      <c r="G721" s="235"/>
      <c r="H721" s="235"/>
      <c r="N721" s="261"/>
      <c r="O721" s="235"/>
      <c r="P721" s="235"/>
    </row>
    <row r="722" spans="1:16" s="141" customFormat="1" ht="12.75" x14ac:dyDescent="0.2">
      <c r="A722" s="139"/>
      <c r="B722" s="140"/>
      <c r="C722" s="139"/>
      <c r="D722" s="139"/>
      <c r="E722" s="206"/>
      <c r="F722" s="206"/>
      <c r="G722" s="235"/>
      <c r="H722" s="235"/>
      <c r="N722" s="261"/>
      <c r="O722" s="235"/>
      <c r="P722" s="235"/>
    </row>
    <row r="723" spans="1:16" s="141" customFormat="1" ht="12.75" x14ac:dyDescent="0.2">
      <c r="A723" s="139"/>
      <c r="B723" s="140"/>
      <c r="C723" s="139"/>
      <c r="D723" s="139"/>
      <c r="E723" s="206"/>
      <c r="F723" s="206"/>
      <c r="G723" s="235"/>
      <c r="H723" s="235"/>
      <c r="N723" s="261"/>
      <c r="O723" s="235"/>
      <c r="P723" s="235"/>
    </row>
    <row r="724" spans="1:16" s="141" customFormat="1" ht="12.75" x14ac:dyDescent="0.2">
      <c r="A724" s="139"/>
      <c r="B724" s="140"/>
      <c r="C724" s="139"/>
      <c r="D724" s="139"/>
      <c r="E724" s="206"/>
      <c r="F724" s="206"/>
      <c r="G724" s="235"/>
      <c r="H724" s="235"/>
      <c r="N724" s="261"/>
      <c r="O724" s="235"/>
      <c r="P724" s="235"/>
    </row>
    <row r="725" spans="1:16" s="141" customFormat="1" ht="12.75" x14ac:dyDescent="0.2">
      <c r="A725" s="139"/>
      <c r="B725" s="140"/>
      <c r="C725" s="139"/>
      <c r="D725" s="139"/>
      <c r="E725" s="206"/>
      <c r="F725" s="206"/>
      <c r="G725" s="235"/>
      <c r="H725" s="235"/>
      <c r="N725" s="261"/>
      <c r="O725" s="235"/>
      <c r="P725" s="235"/>
    </row>
    <row r="726" spans="1:16" s="141" customFormat="1" ht="12.75" x14ac:dyDescent="0.2">
      <c r="A726" s="139"/>
      <c r="B726" s="140"/>
      <c r="C726" s="139"/>
      <c r="D726" s="139"/>
      <c r="E726" s="206"/>
      <c r="F726" s="206"/>
      <c r="G726" s="235"/>
      <c r="H726" s="235"/>
      <c r="N726" s="261"/>
      <c r="O726" s="235"/>
      <c r="P726" s="235"/>
    </row>
    <row r="727" spans="1:16" s="141" customFormat="1" ht="12.75" x14ac:dyDescent="0.2">
      <c r="A727" s="139"/>
      <c r="B727" s="140"/>
      <c r="C727" s="139"/>
      <c r="D727" s="139"/>
      <c r="E727" s="206"/>
      <c r="F727" s="206"/>
      <c r="G727" s="235"/>
      <c r="H727" s="235"/>
      <c r="N727" s="261"/>
      <c r="O727" s="235"/>
      <c r="P727" s="235"/>
    </row>
    <row r="728" spans="1:16" s="141" customFormat="1" ht="12.75" x14ac:dyDescent="0.2">
      <c r="A728" s="139"/>
      <c r="B728" s="140"/>
      <c r="C728" s="139"/>
      <c r="D728" s="139"/>
      <c r="E728" s="206"/>
      <c r="F728" s="206"/>
      <c r="G728" s="235"/>
      <c r="H728" s="235"/>
      <c r="N728" s="261"/>
      <c r="O728" s="235"/>
      <c r="P728" s="235"/>
    </row>
    <row r="729" spans="1:16" s="141" customFormat="1" ht="12.75" x14ac:dyDescent="0.2">
      <c r="A729" s="139"/>
      <c r="B729" s="140"/>
      <c r="C729" s="139"/>
      <c r="D729" s="139"/>
      <c r="E729" s="206"/>
      <c r="F729" s="206"/>
      <c r="G729" s="235"/>
      <c r="H729" s="235"/>
      <c r="N729" s="261"/>
      <c r="O729" s="235"/>
      <c r="P729" s="235"/>
    </row>
    <row r="730" spans="1:16" s="141" customFormat="1" ht="12.75" x14ac:dyDescent="0.2">
      <c r="A730" s="139"/>
      <c r="B730" s="140"/>
      <c r="C730" s="139"/>
      <c r="D730" s="139"/>
      <c r="E730" s="206"/>
      <c r="F730" s="206"/>
      <c r="G730" s="235"/>
      <c r="H730" s="235"/>
      <c r="N730" s="261"/>
      <c r="O730" s="235"/>
      <c r="P730" s="235"/>
    </row>
    <row r="731" spans="1:16" s="141" customFormat="1" ht="12.75" x14ac:dyDescent="0.2">
      <c r="A731" s="139"/>
      <c r="B731" s="140"/>
      <c r="C731" s="139"/>
      <c r="D731" s="139"/>
      <c r="E731" s="206"/>
      <c r="F731" s="206"/>
      <c r="G731" s="235"/>
      <c r="H731" s="235"/>
      <c r="N731" s="261"/>
      <c r="O731" s="235"/>
      <c r="P731" s="235"/>
    </row>
    <row r="732" spans="1:16" s="141" customFormat="1" ht="12.75" x14ac:dyDescent="0.2">
      <c r="A732" s="139"/>
      <c r="B732" s="140"/>
      <c r="C732" s="139"/>
      <c r="D732" s="139"/>
      <c r="E732" s="206"/>
      <c r="F732" s="206"/>
      <c r="G732" s="235"/>
      <c r="H732" s="235"/>
      <c r="N732" s="261"/>
      <c r="O732" s="235"/>
      <c r="P732" s="235"/>
    </row>
    <row r="733" spans="1:16" s="141" customFormat="1" ht="12.75" x14ac:dyDescent="0.2">
      <c r="A733" s="139"/>
      <c r="B733" s="140"/>
      <c r="C733" s="139"/>
      <c r="D733" s="139"/>
      <c r="E733" s="206"/>
      <c r="F733" s="206"/>
      <c r="G733" s="235"/>
      <c r="H733" s="235"/>
      <c r="N733" s="261"/>
      <c r="O733" s="235"/>
      <c r="P733" s="235"/>
    </row>
    <row r="734" spans="1:16" s="141" customFormat="1" ht="12.75" x14ac:dyDescent="0.2">
      <c r="A734" s="139"/>
      <c r="B734" s="140"/>
      <c r="C734" s="139"/>
      <c r="D734" s="139"/>
      <c r="E734" s="206"/>
      <c r="F734" s="206"/>
      <c r="G734" s="235"/>
      <c r="H734" s="235"/>
      <c r="N734" s="261"/>
      <c r="O734" s="235"/>
      <c r="P734" s="235"/>
    </row>
    <row r="735" spans="1:16" s="141" customFormat="1" ht="12.75" x14ac:dyDescent="0.2">
      <c r="A735" s="139"/>
      <c r="B735" s="140"/>
      <c r="C735" s="139"/>
      <c r="D735" s="139"/>
      <c r="E735" s="206"/>
      <c r="F735" s="206"/>
      <c r="G735" s="235"/>
      <c r="H735" s="235"/>
      <c r="N735" s="261"/>
      <c r="O735" s="235"/>
      <c r="P735" s="235"/>
    </row>
    <row r="736" spans="1:16" s="141" customFormat="1" ht="12.75" x14ac:dyDescent="0.2">
      <c r="A736" s="139"/>
      <c r="B736" s="140"/>
      <c r="C736" s="139"/>
      <c r="D736" s="139"/>
      <c r="E736" s="206"/>
      <c r="F736" s="206"/>
      <c r="G736" s="235"/>
      <c r="H736" s="235"/>
      <c r="N736" s="261"/>
      <c r="O736" s="235"/>
      <c r="P736" s="235"/>
    </row>
    <row r="737" spans="1:16" s="141" customFormat="1" ht="12.75" x14ac:dyDescent="0.2">
      <c r="A737" s="139"/>
      <c r="B737" s="140"/>
      <c r="C737" s="139"/>
      <c r="D737" s="139"/>
      <c r="E737" s="206"/>
      <c r="F737" s="206"/>
      <c r="G737" s="235"/>
      <c r="H737" s="235"/>
      <c r="N737" s="261"/>
      <c r="O737" s="235"/>
      <c r="P737" s="235"/>
    </row>
    <row r="738" spans="1:16" s="141" customFormat="1" ht="12.75" x14ac:dyDescent="0.2">
      <c r="A738" s="139"/>
      <c r="B738" s="140"/>
      <c r="C738" s="139"/>
      <c r="D738" s="139"/>
      <c r="E738" s="206"/>
      <c r="F738" s="206"/>
      <c r="G738" s="235"/>
      <c r="H738" s="235"/>
      <c r="N738" s="261"/>
      <c r="O738" s="235"/>
      <c r="P738" s="235"/>
    </row>
    <row r="739" spans="1:16" s="141" customFormat="1" ht="12.75" x14ac:dyDescent="0.2">
      <c r="A739" s="139"/>
      <c r="B739" s="140"/>
      <c r="C739" s="139"/>
      <c r="D739" s="139"/>
      <c r="E739" s="206"/>
      <c r="F739" s="206"/>
      <c r="G739" s="235"/>
      <c r="H739" s="235"/>
      <c r="N739" s="261"/>
      <c r="O739" s="235"/>
      <c r="P739" s="235"/>
    </row>
    <row r="740" spans="1:16" s="141" customFormat="1" ht="12.75" x14ac:dyDescent="0.2">
      <c r="A740" s="139"/>
      <c r="B740" s="140"/>
      <c r="C740" s="139"/>
      <c r="D740" s="139"/>
      <c r="E740" s="206"/>
      <c r="F740" s="206"/>
      <c r="G740" s="235"/>
      <c r="H740" s="235"/>
      <c r="N740" s="261"/>
      <c r="O740" s="235"/>
      <c r="P740" s="235"/>
    </row>
    <row r="741" spans="1:16" s="141" customFormat="1" ht="12.75" x14ac:dyDescent="0.2">
      <c r="A741" s="139"/>
      <c r="B741" s="140"/>
      <c r="C741" s="139"/>
      <c r="D741" s="139"/>
      <c r="E741" s="206"/>
      <c r="F741" s="206"/>
      <c r="G741" s="235"/>
      <c r="H741" s="235"/>
      <c r="N741" s="261"/>
      <c r="O741" s="235"/>
      <c r="P741" s="235"/>
    </row>
    <row r="742" spans="1:16" s="141" customFormat="1" ht="12.75" x14ac:dyDescent="0.2">
      <c r="A742" s="139"/>
      <c r="B742" s="140"/>
      <c r="C742" s="139"/>
      <c r="D742" s="139"/>
      <c r="E742" s="206"/>
      <c r="F742" s="206"/>
      <c r="G742" s="235"/>
      <c r="H742" s="235"/>
      <c r="N742" s="261"/>
      <c r="O742" s="235"/>
      <c r="P742" s="235"/>
    </row>
    <row r="743" spans="1:16" s="141" customFormat="1" ht="12.75" x14ac:dyDescent="0.2">
      <c r="A743" s="139"/>
      <c r="B743" s="140"/>
      <c r="C743" s="139"/>
      <c r="D743" s="139"/>
      <c r="E743" s="206"/>
      <c r="F743" s="206"/>
      <c r="G743" s="235"/>
      <c r="H743" s="235"/>
      <c r="N743" s="261"/>
      <c r="O743" s="235"/>
      <c r="P743" s="235"/>
    </row>
    <row r="744" spans="1:16" s="141" customFormat="1" ht="12.75" x14ac:dyDescent="0.2">
      <c r="A744" s="139"/>
      <c r="B744" s="140"/>
      <c r="C744" s="139"/>
      <c r="D744" s="139"/>
      <c r="E744" s="206"/>
      <c r="F744" s="206"/>
      <c r="G744" s="235"/>
      <c r="H744" s="235"/>
      <c r="N744" s="261"/>
      <c r="O744" s="235"/>
      <c r="P744" s="235"/>
    </row>
    <row r="745" spans="1:16" s="141" customFormat="1" ht="12.75" x14ac:dyDescent="0.2">
      <c r="A745" s="139"/>
      <c r="B745" s="140"/>
      <c r="C745" s="139"/>
      <c r="D745" s="139"/>
      <c r="E745" s="206"/>
      <c r="F745" s="206"/>
      <c r="G745" s="235"/>
      <c r="H745" s="235"/>
      <c r="N745" s="261"/>
      <c r="O745" s="235"/>
      <c r="P745" s="235"/>
    </row>
    <row r="746" spans="1:16" s="141" customFormat="1" ht="12.75" x14ac:dyDescent="0.2">
      <c r="A746" s="139"/>
      <c r="B746" s="140"/>
      <c r="C746" s="139"/>
      <c r="D746" s="139"/>
      <c r="E746" s="206"/>
      <c r="F746" s="206"/>
      <c r="G746" s="235"/>
      <c r="H746" s="235"/>
      <c r="N746" s="261"/>
      <c r="O746" s="235"/>
      <c r="P746" s="235"/>
    </row>
    <row r="747" spans="1:16" s="141" customFormat="1" ht="12.75" x14ac:dyDescent="0.2">
      <c r="A747" s="139"/>
      <c r="B747" s="140"/>
      <c r="C747" s="139"/>
      <c r="D747" s="139"/>
      <c r="E747" s="206"/>
      <c r="F747" s="206"/>
      <c r="G747" s="235"/>
      <c r="H747" s="235"/>
      <c r="N747" s="261"/>
      <c r="O747" s="235"/>
      <c r="P747" s="235"/>
    </row>
    <row r="748" spans="1:16" s="141" customFormat="1" ht="12.75" x14ac:dyDescent="0.2">
      <c r="A748" s="139"/>
      <c r="B748" s="140"/>
      <c r="C748" s="139"/>
      <c r="D748" s="139"/>
      <c r="E748" s="206"/>
      <c r="F748" s="206"/>
      <c r="G748" s="235"/>
      <c r="H748" s="235"/>
      <c r="N748" s="261"/>
      <c r="O748" s="235"/>
      <c r="P748" s="235"/>
    </row>
    <row r="749" spans="1:16" s="141" customFormat="1" ht="12.75" x14ac:dyDescent="0.2">
      <c r="A749" s="139"/>
      <c r="B749" s="140"/>
      <c r="C749" s="139"/>
      <c r="D749" s="139"/>
      <c r="E749" s="206"/>
      <c r="F749" s="206"/>
      <c r="G749" s="235"/>
      <c r="H749" s="235"/>
      <c r="N749" s="261"/>
      <c r="O749" s="235"/>
      <c r="P749" s="235"/>
    </row>
    <row r="750" spans="1:16" s="141" customFormat="1" ht="12.75" x14ac:dyDescent="0.2">
      <c r="A750" s="139"/>
      <c r="B750" s="140"/>
      <c r="C750" s="139"/>
      <c r="D750" s="139"/>
      <c r="E750" s="206"/>
      <c r="F750" s="206"/>
      <c r="G750" s="235"/>
      <c r="H750" s="235"/>
      <c r="N750" s="261"/>
      <c r="O750" s="235"/>
      <c r="P750" s="235"/>
    </row>
    <row r="751" spans="1:16" s="141" customFormat="1" ht="12.75" x14ac:dyDescent="0.2">
      <c r="A751" s="139"/>
      <c r="B751" s="140"/>
      <c r="C751" s="139"/>
      <c r="D751" s="139"/>
      <c r="E751" s="206"/>
      <c r="F751" s="206"/>
      <c r="G751" s="235"/>
      <c r="H751" s="235"/>
      <c r="N751" s="261"/>
      <c r="O751" s="235"/>
      <c r="P751" s="235"/>
    </row>
    <row r="752" spans="1:16" s="141" customFormat="1" ht="12.75" x14ac:dyDescent="0.2">
      <c r="A752" s="139"/>
      <c r="B752" s="140"/>
      <c r="C752" s="139"/>
      <c r="D752" s="139"/>
      <c r="E752" s="206"/>
      <c r="F752" s="206"/>
      <c r="G752" s="235"/>
      <c r="H752" s="235"/>
      <c r="N752" s="261"/>
      <c r="O752" s="235"/>
      <c r="P752" s="235"/>
    </row>
    <row r="753" spans="1:16" s="141" customFormat="1" ht="12.75" x14ac:dyDescent="0.2">
      <c r="A753" s="139"/>
      <c r="B753" s="140"/>
      <c r="C753" s="139"/>
      <c r="D753" s="139"/>
      <c r="E753" s="206"/>
      <c r="F753" s="206"/>
      <c r="G753" s="235"/>
      <c r="H753" s="235"/>
      <c r="N753" s="261"/>
      <c r="O753" s="235"/>
      <c r="P753" s="235"/>
    </row>
    <row r="754" spans="1:16" s="141" customFormat="1" ht="12.75" x14ac:dyDescent="0.2">
      <c r="A754" s="139"/>
      <c r="B754" s="140"/>
      <c r="C754" s="139"/>
      <c r="D754" s="139"/>
      <c r="E754" s="206"/>
      <c r="F754" s="206"/>
      <c r="G754" s="235"/>
      <c r="H754" s="235"/>
      <c r="N754" s="261"/>
      <c r="O754" s="235"/>
      <c r="P754" s="235"/>
    </row>
    <row r="755" spans="1:16" s="141" customFormat="1" ht="12.75" x14ac:dyDescent="0.2">
      <c r="A755" s="139"/>
      <c r="B755" s="140"/>
      <c r="C755" s="139"/>
      <c r="D755" s="139"/>
      <c r="E755" s="206"/>
      <c r="F755" s="206"/>
      <c r="G755" s="235"/>
      <c r="H755" s="235"/>
      <c r="N755" s="261"/>
      <c r="O755" s="235"/>
      <c r="P755" s="235"/>
    </row>
    <row r="756" spans="1:16" s="141" customFormat="1" ht="12.75" x14ac:dyDescent="0.2">
      <c r="A756" s="139"/>
      <c r="B756" s="140"/>
      <c r="C756" s="139"/>
      <c r="D756" s="139"/>
      <c r="E756" s="206"/>
      <c r="F756" s="206"/>
      <c r="G756" s="235"/>
      <c r="H756" s="235"/>
      <c r="N756" s="261"/>
      <c r="O756" s="235"/>
      <c r="P756" s="235"/>
    </row>
    <row r="757" spans="1:16" s="141" customFormat="1" ht="12.75" x14ac:dyDescent="0.2">
      <c r="A757" s="139"/>
      <c r="B757" s="140"/>
      <c r="C757" s="139"/>
      <c r="D757" s="139"/>
      <c r="E757" s="206"/>
      <c r="F757" s="206"/>
      <c r="G757" s="235"/>
      <c r="H757" s="235"/>
      <c r="N757" s="261"/>
      <c r="O757" s="235"/>
      <c r="P757" s="235"/>
    </row>
    <row r="758" spans="1:16" s="141" customFormat="1" ht="12.75" x14ac:dyDescent="0.2">
      <c r="A758" s="139"/>
      <c r="B758" s="140"/>
      <c r="C758" s="139"/>
      <c r="D758" s="139"/>
      <c r="E758" s="206"/>
      <c r="F758" s="206"/>
      <c r="G758" s="235"/>
      <c r="H758" s="235"/>
      <c r="N758" s="261"/>
      <c r="O758" s="235"/>
      <c r="P758" s="235"/>
    </row>
    <row r="759" spans="1:16" s="141" customFormat="1" ht="12.75" x14ac:dyDescent="0.2">
      <c r="A759" s="139"/>
      <c r="B759" s="140"/>
      <c r="C759" s="139"/>
      <c r="D759" s="139"/>
      <c r="E759" s="206"/>
      <c r="F759" s="206"/>
      <c r="G759" s="235"/>
      <c r="H759" s="235"/>
      <c r="N759" s="261"/>
      <c r="O759" s="235"/>
      <c r="P759" s="235"/>
    </row>
    <row r="760" spans="1:16" s="141" customFormat="1" ht="12.75" x14ac:dyDescent="0.2">
      <c r="A760" s="139"/>
      <c r="B760" s="140"/>
      <c r="C760" s="139"/>
      <c r="D760" s="139"/>
      <c r="E760" s="206"/>
      <c r="F760" s="206"/>
      <c r="G760" s="235"/>
      <c r="H760" s="235"/>
      <c r="N760" s="261"/>
      <c r="O760" s="235"/>
      <c r="P760" s="235"/>
    </row>
    <row r="761" spans="1:16" s="141" customFormat="1" ht="12.75" x14ac:dyDescent="0.2">
      <c r="A761" s="139"/>
      <c r="B761" s="140"/>
      <c r="C761" s="139"/>
      <c r="D761" s="139"/>
      <c r="E761" s="206"/>
      <c r="F761" s="206"/>
      <c r="G761" s="235"/>
      <c r="H761" s="235"/>
      <c r="N761" s="261"/>
      <c r="O761" s="235"/>
      <c r="P761" s="235"/>
    </row>
    <row r="762" spans="1:16" s="141" customFormat="1" ht="12.75" x14ac:dyDescent="0.2">
      <c r="A762" s="139"/>
      <c r="B762" s="140"/>
      <c r="C762" s="139"/>
      <c r="D762" s="139"/>
      <c r="E762" s="206"/>
      <c r="F762" s="206"/>
      <c r="G762" s="235"/>
      <c r="H762" s="235"/>
      <c r="N762" s="261"/>
      <c r="O762" s="235"/>
      <c r="P762" s="235"/>
    </row>
    <row r="763" spans="1:16" s="141" customFormat="1" ht="12.75" x14ac:dyDescent="0.2">
      <c r="A763" s="139"/>
      <c r="B763" s="140"/>
      <c r="C763" s="139"/>
      <c r="D763" s="139"/>
      <c r="E763" s="206"/>
      <c r="F763" s="206"/>
      <c r="G763" s="235"/>
      <c r="H763" s="235"/>
      <c r="N763" s="261"/>
      <c r="O763" s="235"/>
      <c r="P763" s="235"/>
    </row>
    <row r="764" spans="1:16" s="141" customFormat="1" ht="12.75" x14ac:dyDescent="0.2">
      <c r="A764" s="139"/>
      <c r="B764" s="140"/>
      <c r="C764" s="139"/>
      <c r="D764" s="139"/>
      <c r="E764" s="206"/>
      <c r="F764" s="206"/>
      <c r="G764" s="235"/>
      <c r="H764" s="235"/>
      <c r="N764" s="261"/>
      <c r="O764" s="235"/>
      <c r="P764" s="235"/>
    </row>
    <row r="765" spans="1:16" s="141" customFormat="1" ht="12.75" x14ac:dyDescent="0.2">
      <c r="A765" s="139"/>
      <c r="B765" s="140"/>
      <c r="C765" s="139"/>
      <c r="D765" s="139"/>
      <c r="E765" s="206"/>
      <c r="F765" s="206"/>
      <c r="G765" s="235"/>
      <c r="H765" s="235"/>
      <c r="N765" s="261"/>
      <c r="O765" s="235"/>
      <c r="P765" s="235"/>
    </row>
    <row r="766" spans="1:16" s="141" customFormat="1" ht="12.75" x14ac:dyDescent="0.2">
      <c r="A766" s="139"/>
      <c r="B766" s="140"/>
      <c r="C766" s="139"/>
      <c r="D766" s="139"/>
      <c r="E766" s="206"/>
      <c r="F766" s="206"/>
      <c r="G766" s="235"/>
      <c r="H766" s="235"/>
      <c r="N766" s="261"/>
      <c r="O766" s="235"/>
      <c r="P766" s="235"/>
    </row>
    <row r="767" spans="1:16" s="141" customFormat="1" ht="12.75" x14ac:dyDescent="0.2">
      <c r="A767" s="139"/>
      <c r="B767" s="140"/>
      <c r="C767" s="139"/>
      <c r="D767" s="139"/>
      <c r="E767" s="206"/>
      <c r="F767" s="206"/>
      <c r="G767" s="235"/>
      <c r="H767" s="235"/>
      <c r="N767" s="261"/>
      <c r="O767" s="235"/>
      <c r="P767" s="235"/>
    </row>
    <row r="768" spans="1:16" s="141" customFormat="1" ht="12.75" x14ac:dyDescent="0.2">
      <c r="A768" s="139"/>
      <c r="B768" s="140"/>
      <c r="C768" s="139"/>
      <c r="D768" s="139"/>
      <c r="E768" s="206"/>
      <c r="F768" s="206"/>
      <c r="G768" s="235"/>
      <c r="H768" s="235"/>
      <c r="N768" s="261"/>
      <c r="O768" s="235"/>
      <c r="P768" s="235"/>
    </row>
    <row r="769" spans="1:16" s="141" customFormat="1" ht="12.75" x14ac:dyDescent="0.2">
      <c r="A769" s="139"/>
      <c r="B769" s="140"/>
      <c r="C769" s="139"/>
      <c r="D769" s="139"/>
      <c r="E769" s="206"/>
      <c r="F769" s="206"/>
      <c r="G769" s="235"/>
      <c r="H769" s="235"/>
      <c r="N769" s="261"/>
      <c r="O769" s="235"/>
      <c r="P769" s="235"/>
    </row>
    <row r="770" spans="1:16" s="141" customFormat="1" ht="12.75" x14ac:dyDescent="0.2">
      <c r="A770" s="139"/>
      <c r="B770" s="140"/>
      <c r="C770" s="139"/>
      <c r="D770" s="139"/>
      <c r="E770" s="206"/>
      <c r="F770" s="206"/>
      <c r="G770" s="235"/>
      <c r="H770" s="235"/>
      <c r="N770" s="261"/>
      <c r="O770" s="235"/>
      <c r="P770" s="235"/>
    </row>
    <row r="771" spans="1:16" s="141" customFormat="1" ht="12.75" x14ac:dyDescent="0.2">
      <c r="A771" s="139"/>
      <c r="B771" s="140"/>
      <c r="C771" s="139"/>
      <c r="D771" s="139"/>
      <c r="E771" s="206"/>
      <c r="F771" s="206"/>
      <c r="G771" s="235"/>
      <c r="H771" s="235"/>
      <c r="N771" s="261"/>
      <c r="O771" s="235"/>
      <c r="P771" s="235"/>
    </row>
    <row r="772" spans="1:16" s="141" customFormat="1" ht="12.75" x14ac:dyDescent="0.2">
      <c r="A772" s="139"/>
      <c r="B772" s="140"/>
      <c r="C772" s="139"/>
      <c r="D772" s="139"/>
      <c r="E772" s="206"/>
      <c r="F772" s="206"/>
      <c r="G772" s="235"/>
      <c r="H772" s="235"/>
      <c r="N772" s="261"/>
      <c r="O772" s="235"/>
      <c r="P772" s="235"/>
    </row>
    <row r="773" spans="1:16" s="141" customFormat="1" ht="12.75" x14ac:dyDescent="0.2">
      <c r="A773" s="139"/>
      <c r="B773" s="140"/>
      <c r="C773" s="139"/>
      <c r="D773" s="139"/>
      <c r="E773" s="206"/>
      <c r="F773" s="206"/>
      <c r="G773" s="235"/>
      <c r="H773" s="235"/>
      <c r="N773" s="261"/>
      <c r="O773" s="235"/>
      <c r="P773" s="235"/>
    </row>
    <row r="774" spans="1:16" s="141" customFormat="1" ht="12.75" x14ac:dyDescent="0.2">
      <c r="A774" s="139"/>
      <c r="B774" s="140"/>
      <c r="C774" s="139"/>
      <c r="D774" s="139"/>
      <c r="E774" s="206"/>
      <c r="F774" s="206"/>
      <c r="G774" s="235"/>
      <c r="H774" s="235"/>
      <c r="N774" s="261"/>
      <c r="O774" s="235"/>
      <c r="P774" s="235"/>
    </row>
    <row r="775" spans="1:16" s="141" customFormat="1" ht="12.75" x14ac:dyDescent="0.2">
      <c r="A775" s="139"/>
      <c r="B775" s="140"/>
      <c r="C775" s="139"/>
      <c r="D775" s="139"/>
      <c r="E775" s="206"/>
      <c r="F775" s="206"/>
      <c r="G775" s="235"/>
      <c r="H775" s="235"/>
      <c r="N775" s="261"/>
      <c r="O775" s="235"/>
      <c r="P775" s="235"/>
    </row>
    <row r="776" spans="1:16" s="141" customFormat="1" ht="12.75" x14ac:dyDescent="0.2">
      <c r="A776" s="139"/>
      <c r="B776" s="140"/>
      <c r="C776" s="139"/>
      <c r="D776" s="139"/>
      <c r="E776" s="206"/>
      <c r="F776" s="206"/>
      <c r="G776" s="235"/>
      <c r="H776" s="235"/>
      <c r="N776" s="261"/>
      <c r="O776" s="235"/>
      <c r="P776" s="235"/>
    </row>
    <row r="777" spans="1:16" s="141" customFormat="1" ht="12.75" x14ac:dyDescent="0.2">
      <c r="A777" s="139"/>
      <c r="B777" s="140"/>
      <c r="C777" s="139"/>
      <c r="D777" s="139"/>
      <c r="E777" s="206"/>
      <c r="F777" s="206"/>
      <c r="G777" s="235"/>
      <c r="H777" s="235"/>
      <c r="N777" s="261"/>
      <c r="O777" s="235"/>
      <c r="P777" s="235"/>
    </row>
    <row r="778" spans="1:16" s="141" customFormat="1" ht="12.75" x14ac:dyDescent="0.2">
      <c r="A778" s="139"/>
      <c r="B778" s="140"/>
      <c r="C778" s="139"/>
      <c r="D778" s="139"/>
      <c r="E778" s="206"/>
      <c r="F778" s="206"/>
      <c r="G778" s="235"/>
      <c r="H778" s="235"/>
      <c r="N778" s="261"/>
      <c r="O778" s="235"/>
      <c r="P778" s="235"/>
    </row>
    <row r="779" spans="1:16" s="141" customFormat="1" ht="12.75" x14ac:dyDescent="0.2">
      <c r="A779" s="139"/>
      <c r="B779" s="140"/>
      <c r="C779" s="139"/>
      <c r="D779" s="139"/>
      <c r="E779" s="206"/>
      <c r="F779" s="206"/>
      <c r="G779" s="235"/>
      <c r="H779" s="235"/>
      <c r="N779" s="261"/>
      <c r="O779" s="235"/>
      <c r="P779" s="235"/>
    </row>
    <row r="780" spans="1:16" s="141" customFormat="1" ht="12.75" x14ac:dyDescent="0.2">
      <c r="A780" s="139"/>
      <c r="B780" s="140"/>
      <c r="C780" s="139"/>
      <c r="D780" s="139"/>
      <c r="E780" s="206"/>
      <c r="F780" s="206"/>
      <c r="G780" s="235"/>
      <c r="H780" s="235"/>
      <c r="N780" s="261"/>
      <c r="O780" s="235"/>
      <c r="P780" s="235"/>
    </row>
    <row r="781" spans="1:16" s="141" customFormat="1" ht="12.75" x14ac:dyDescent="0.2">
      <c r="A781" s="139"/>
      <c r="B781" s="140"/>
      <c r="C781" s="139"/>
      <c r="D781" s="139"/>
      <c r="E781" s="206"/>
      <c r="F781" s="206"/>
      <c r="G781" s="235"/>
      <c r="H781" s="235"/>
      <c r="N781" s="261"/>
      <c r="O781" s="235"/>
      <c r="P781" s="235"/>
    </row>
    <row r="782" spans="1:16" s="141" customFormat="1" ht="12.75" x14ac:dyDescent="0.2">
      <c r="A782" s="139"/>
      <c r="B782" s="140"/>
      <c r="C782" s="139"/>
      <c r="D782" s="139"/>
      <c r="E782" s="206"/>
      <c r="F782" s="206"/>
      <c r="G782" s="235"/>
      <c r="H782" s="235"/>
      <c r="N782" s="261"/>
      <c r="O782" s="235"/>
      <c r="P782" s="235"/>
    </row>
    <row r="783" spans="1:16" s="141" customFormat="1" ht="12.75" x14ac:dyDescent="0.2">
      <c r="A783" s="139"/>
      <c r="B783" s="140"/>
      <c r="C783" s="139"/>
      <c r="D783" s="139"/>
      <c r="E783" s="206"/>
      <c r="F783" s="206"/>
      <c r="G783" s="235"/>
      <c r="H783" s="235"/>
      <c r="N783" s="261"/>
      <c r="O783" s="235"/>
      <c r="P783" s="235"/>
    </row>
    <row r="784" spans="1:16" s="141" customFormat="1" ht="12.75" x14ac:dyDescent="0.2">
      <c r="A784" s="139"/>
      <c r="B784" s="140"/>
      <c r="C784" s="139"/>
      <c r="D784" s="139"/>
      <c r="E784" s="206"/>
      <c r="F784" s="206"/>
      <c r="G784" s="235"/>
      <c r="H784" s="235"/>
      <c r="N784" s="261"/>
      <c r="O784" s="235"/>
      <c r="P784" s="235"/>
    </row>
    <row r="785" spans="1:16" s="141" customFormat="1" ht="12.75" x14ac:dyDescent="0.2">
      <c r="A785" s="139"/>
      <c r="B785" s="140"/>
      <c r="C785" s="139"/>
      <c r="D785" s="139"/>
      <c r="E785" s="206"/>
      <c r="F785" s="206"/>
      <c r="G785" s="235"/>
      <c r="H785" s="235"/>
      <c r="N785" s="261"/>
      <c r="O785" s="235"/>
      <c r="P785" s="235"/>
    </row>
    <row r="786" spans="1:16" s="141" customFormat="1" ht="12.75" x14ac:dyDescent="0.2">
      <c r="A786" s="139"/>
      <c r="B786" s="140"/>
      <c r="C786" s="139"/>
      <c r="D786" s="139"/>
      <c r="E786" s="206"/>
      <c r="F786" s="206"/>
      <c r="G786" s="235"/>
      <c r="H786" s="235"/>
      <c r="N786" s="261"/>
      <c r="O786" s="235"/>
      <c r="P786" s="235"/>
    </row>
    <row r="787" spans="1:16" s="141" customFormat="1" ht="12.75" x14ac:dyDescent="0.2">
      <c r="A787" s="139"/>
      <c r="B787" s="140"/>
      <c r="C787" s="139"/>
      <c r="D787" s="139"/>
      <c r="E787" s="206"/>
      <c r="F787" s="206"/>
      <c r="G787" s="235"/>
      <c r="H787" s="235"/>
      <c r="N787" s="261"/>
      <c r="O787" s="235"/>
      <c r="P787" s="235"/>
    </row>
    <row r="788" spans="1:16" s="141" customFormat="1" ht="12.75" x14ac:dyDescent="0.2">
      <c r="A788" s="139"/>
      <c r="B788" s="140"/>
      <c r="C788" s="139"/>
      <c r="D788" s="139"/>
      <c r="E788" s="206"/>
      <c r="F788" s="206"/>
      <c r="G788" s="235"/>
      <c r="H788" s="235"/>
      <c r="N788" s="261"/>
      <c r="O788" s="235"/>
      <c r="P788" s="235"/>
    </row>
    <row r="789" spans="1:16" s="141" customFormat="1" ht="12.75" x14ac:dyDescent="0.2">
      <c r="A789" s="139"/>
      <c r="B789" s="140"/>
      <c r="C789" s="139"/>
      <c r="D789" s="139"/>
      <c r="E789" s="206"/>
      <c r="F789" s="206"/>
      <c r="G789" s="235"/>
      <c r="H789" s="235"/>
      <c r="N789" s="261"/>
      <c r="O789" s="235"/>
      <c r="P789" s="235"/>
    </row>
    <row r="790" spans="1:16" s="141" customFormat="1" ht="12.75" x14ac:dyDescent="0.2">
      <c r="A790" s="139"/>
      <c r="B790" s="140"/>
      <c r="C790" s="139"/>
      <c r="D790" s="139"/>
      <c r="E790" s="206"/>
      <c r="F790" s="206"/>
      <c r="G790" s="235"/>
      <c r="H790" s="235"/>
      <c r="N790" s="261"/>
      <c r="O790" s="235"/>
      <c r="P790" s="235"/>
    </row>
    <row r="791" spans="1:16" s="141" customFormat="1" ht="12.75" x14ac:dyDescent="0.2">
      <c r="A791" s="139"/>
      <c r="B791" s="140"/>
      <c r="C791" s="139"/>
      <c r="D791" s="139"/>
      <c r="E791" s="206"/>
      <c r="F791" s="206"/>
      <c r="G791" s="235"/>
      <c r="H791" s="235"/>
      <c r="N791" s="261"/>
      <c r="O791" s="235"/>
      <c r="P791" s="235"/>
    </row>
    <row r="792" spans="1:16" s="141" customFormat="1" ht="12.75" x14ac:dyDescent="0.2">
      <c r="A792" s="139"/>
      <c r="B792" s="140"/>
      <c r="C792" s="139"/>
      <c r="D792" s="139"/>
      <c r="E792" s="206"/>
      <c r="F792" s="206"/>
      <c r="G792" s="235"/>
      <c r="H792" s="235"/>
      <c r="N792" s="261"/>
      <c r="O792" s="235"/>
      <c r="P792" s="235"/>
    </row>
    <row r="793" spans="1:16" s="141" customFormat="1" ht="12.75" x14ac:dyDescent="0.2">
      <c r="A793" s="139"/>
      <c r="B793" s="140"/>
      <c r="C793" s="139"/>
      <c r="D793" s="139"/>
      <c r="E793" s="206"/>
      <c r="F793" s="206"/>
      <c r="G793" s="235"/>
      <c r="H793" s="235"/>
      <c r="N793" s="261"/>
      <c r="O793" s="235"/>
      <c r="P793" s="235"/>
    </row>
    <row r="794" spans="1:16" s="141" customFormat="1" ht="12.75" x14ac:dyDescent="0.2">
      <c r="A794" s="139"/>
      <c r="B794" s="140"/>
      <c r="C794" s="139"/>
      <c r="D794" s="139"/>
      <c r="E794" s="206"/>
      <c r="F794" s="206"/>
      <c r="G794" s="235"/>
      <c r="H794" s="235"/>
      <c r="N794" s="261"/>
      <c r="O794" s="235"/>
      <c r="P794" s="235"/>
    </row>
    <row r="795" spans="1:16" s="141" customFormat="1" ht="12.75" x14ac:dyDescent="0.2">
      <c r="A795" s="139"/>
      <c r="B795" s="140"/>
      <c r="C795" s="139"/>
      <c r="D795" s="139"/>
      <c r="E795" s="206"/>
      <c r="F795" s="206"/>
      <c r="G795" s="235"/>
      <c r="H795" s="235"/>
      <c r="N795" s="261"/>
      <c r="O795" s="235"/>
      <c r="P795" s="235"/>
    </row>
    <row r="796" spans="1:16" s="141" customFormat="1" ht="12.75" x14ac:dyDescent="0.2">
      <c r="A796" s="139"/>
      <c r="B796" s="140"/>
      <c r="C796" s="139"/>
      <c r="D796" s="139"/>
      <c r="E796" s="206"/>
      <c r="F796" s="206"/>
      <c r="G796" s="235"/>
      <c r="H796" s="235"/>
      <c r="N796" s="261"/>
      <c r="O796" s="235"/>
      <c r="P796" s="235"/>
    </row>
    <row r="797" spans="1:16" s="141" customFormat="1" ht="12.75" x14ac:dyDescent="0.2">
      <c r="A797" s="139"/>
      <c r="B797" s="140"/>
      <c r="C797" s="139"/>
      <c r="D797" s="139"/>
      <c r="E797" s="206"/>
      <c r="F797" s="206"/>
      <c r="G797" s="235"/>
      <c r="H797" s="235"/>
      <c r="N797" s="261"/>
      <c r="O797" s="235"/>
      <c r="P797" s="235"/>
    </row>
    <row r="798" spans="1:16" s="141" customFormat="1" ht="12.75" x14ac:dyDescent="0.2">
      <c r="A798" s="139"/>
      <c r="B798" s="140"/>
      <c r="C798" s="139"/>
      <c r="D798" s="139"/>
      <c r="E798" s="206"/>
      <c r="F798" s="206"/>
      <c r="G798" s="235"/>
      <c r="H798" s="235"/>
      <c r="N798" s="261"/>
      <c r="O798" s="235"/>
      <c r="P798" s="235"/>
    </row>
    <row r="799" spans="1:16" s="141" customFormat="1" ht="12.75" x14ac:dyDescent="0.2">
      <c r="A799" s="139"/>
      <c r="B799" s="140"/>
      <c r="C799" s="139"/>
      <c r="D799" s="139"/>
      <c r="E799" s="206"/>
      <c r="F799" s="206"/>
      <c r="G799" s="235"/>
      <c r="H799" s="235"/>
      <c r="N799" s="261"/>
      <c r="O799" s="235"/>
      <c r="P799" s="235"/>
    </row>
    <row r="800" spans="1:16" s="141" customFormat="1" ht="12.75" x14ac:dyDescent="0.2">
      <c r="A800" s="139"/>
      <c r="B800" s="140"/>
      <c r="C800" s="139"/>
      <c r="D800" s="139"/>
      <c r="E800" s="206"/>
      <c r="F800" s="206"/>
      <c r="G800" s="235"/>
      <c r="H800" s="235"/>
      <c r="N800" s="261"/>
      <c r="O800" s="235"/>
      <c r="P800" s="235"/>
    </row>
    <row r="801" spans="1:16" s="141" customFormat="1" ht="12.75" x14ac:dyDescent="0.2">
      <c r="A801" s="139"/>
      <c r="B801" s="140"/>
      <c r="C801" s="139"/>
      <c r="D801" s="139"/>
      <c r="E801" s="206"/>
      <c r="F801" s="206"/>
      <c r="G801" s="235"/>
      <c r="H801" s="235"/>
      <c r="N801" s="261"/>
      <c r="O801" s="235"/>
      <c r="P801" s="235"/>
    </row>
    <row r="802" spans="1:16" s="141" customFormat="1" ht="12.75" x14ac:dyDescent="0.2">
      <c r="A802" s="139"/>
      <c r="B802" s="140"/>
      <c r="C802" s="139"/>
      <c r="D802" s="139"/>
      <c r="E802" s="206"/>
      <c r="F802" s="206"/>
      <c r="G802" s="235"/>
      <c r="H802" s="235"/>
      <c r="N802" s="261"/>
      <c r="O802" s="235"/>
      <c r="P802" s="235"/>
    </row>
    <row r="803" spans="1:16" s="141" customFormat="1" ht="12.75" x14ac:dyDescent="0.2">
      <c r="A803" s="139"/>
      <c r="B803" s="140"/>
      <c r="C803" s="139"/>
      <c r="D803" s="139"/>
      <c r="E803" s="206"/>
      <c r="F803" s="206"/>
      <c r="G803" s="235"/>
      <c r="H803" s="235"/>
      <c r="N803" s="261"/>
      <c r="O803" s="235"/>
      <c r="P803" s="235"/>
    </row>
    <row r="804" spans="1:16" s="141" customFormat="1" ht="12.75" x14ac:dyDescent="0.2">
      <c r="A804" s="139"/>
      <c r="B804" s="140"/>
      <c r="C804" s="139"/>
      <c r="D804" s="139"/>
      <c r="E804" s="206"/>
      <c r="F804" s="206"/>
      <c r="G804" s="235"/>
      <c r="H804" s="235"/>
      <c r="N804" s="261"/>
      <c r="O804" s="235"/>
      <c r="P804" s="235"/>
    </row>
    <row r="805" spans="1:16" s="141" customFormat="1" ht="12.75" x14ac:dyDescent="0.2">
      <c r="A805" s="139"/>
      <c r="B805" s="140"/>
      <c r="C805" s="139"/>
      <c r="D805" s="139"/>
      <c r="E805" s="206"/>
      <c r="F805" s="206"/>
      <c r="G805" s="235"/>
      <c r="H805" s="235"/>
      <c r="N805" s="261"/>
      <c r="O805" s="235"/>
      <c r="P805" s="235"/>
    </row>
    <row r="806" spans="1:16" s="141" customFormat="1" ht="12.75" x14ac:dyDescent="0.2">
      <c r="A806" s="139"/>
      <c r="B806" s="140"/>
      <c r="C806" s="139"/>
      <c r="D806" s="139"/>
      <c r="E806" s="206"/>
      <c r="F806" s="206"/>
      <c r="G806" s="235"/>
      <c r="H806" s="235"/>
      <c r="N806" s="261"/>
      <c r="O806" s="235"/>
      <c r="P806" s="235"/>
    </row>
    <row r="807" spans="1:16" s="141" customFormat="1" ht="12.75" x14ac:dyDescent="0.2">
      <c r="A807" s="139"/>
      <c r="B807" s="140"/>
      <c r="C807" s="139"/>
      <c r="D807" s="139"/>
      <c r="E807" s="206"/>
      <c r="F807" s="206"/>
      <c r="G807" s="235"/>
      <c r="H807" s="235"/>
      <c r="N807" s="261"/>
      <c r="O807" s="235"/>
      <c r="P807" s="235"/>
    </row>
    <row r="808" spans="1:16" s="141" customFormat="1" ht="12.75" x14ac:dyDescent="0.2">
      <c r="A808" s="139"/>
      <c r="B808" s="140"/>
      <c r="C808" s="139"/>
      <c r="D808" s="139"/>
      <c r="E808" s="206"/>
      <c r="F808" s="206"/>
      <c r="G808" s="235"/>
      <c r="H808" s="235"/>
      <c r="N808" s="261"/>
      <c r="O808" s="235"/>
      <c r="P808" s="235"/>
    </row>
    <row r="809" spans="1:16" s="141" customFormat="1" ht="12.75" x14ac:dyDescent="0.2">
      <c r="A809" s="139"/>
      <c r="B809" s="140"/>
      <c r="C809" s="139"/>
      <c r="D809" s="139"/>
      <c r="E809" s="206"/>
      <c r="F809" s="206"/>
      <c r="G809" s="235"/>
      <c r="H809" s="235"/>
      <c r="N809" s="261"/>
      <c r="O809" s="235"/>
      <c r="P809" s="235"/>
    </row>
    <row r="810" spans="1:16" s="141" customFormat="1" ht="12.75" x14ac:dyDescent="0.2">
      <c r="A810" s="139"/>
      <c r="B810" s="140"/>
      <c r="C810" s="139"/>
      <c r="D810" s="139"/>
      <c r="E810" s="206"/>
      <c r="F810" s="206"/>
      <c r="G810" s="235"/>
      <c r="H810" s="235"/>
      <c r="N810" s="261"/>
      <c r="O810" s="235"/>
      <c r="P810" s="235"/>
    </row>
    <row r="811" spans="1:16" s="141" customFormat="1" ht="12.75" x14ac:dyDescent="0.2">
      <c r="A811" s="139"/>
      <c r="B811" s="140"/>
      <c r="C811" s="139"/>
      <c r="D811" s="139"/>
      <c r="E811" s="206"/>
      <c r="F811" s="206"/>
      <c r="G811" s="235"/>
      <c r="H811" s="235"/>
      <c r="N811" s="261"/>
      <c r="O811" s="235"/>
      <c r="P811" s="235"/>
    </row>
    <row r="812" spans="1:16" s="141" customFormat="1" ht="12.75" x14ac:dyDescent="0.2">
      <c r="A812" s="139"/>
      <c r="B812" s="140"/>
      <c r="C812" s="139"/>
      <c r="D812" s="139"/>
      <c r="E812" s="206"/>
      <c r="F812" s="206"/>
      <c r="G812" s="235"/>
      <c r="H812" s="235"/>
      <c r="N812" s="261"/>
      <c r="O812" s="235"/>
      <c r="P812" s="235"/>
    </row>
    <row r="813" spans="1:16" s="141" customFormat="1" ht="12.75" x14ac:dyDescent="0.2">
      <c r="A813" s="139"/>
      <c r="B813" s="140"/>
      <c r="C813" s="139"/>
      <c r="D813" s="139"/>
      <c r="E813" s="206"/>
      <c r="F813" s="206"/>
      <c r="G813" s="235"/>
      <c r="H813" s="235"/>
      <c r="N813" s="261"/>
      <c r="O813" s="235"/>
      <c r="P813" s="235"/>
    </row>
    <row r="814" spans="1:16" s="141" customFormat="1" ht="12.75" x14ac:dyDescent="0.2">
      <c r="A814" s="139"/>
      <c r="B814" s="140"/>
      <c r="C814" s="139"/>
      <c r="D814" s="139"/>
      <c r="E814" s="206"/>
      <c r="F814" s="206"/>
      <c r="G814" s="235"/>
      <c r="H814" s="235"/>
      <c r="N814" s="261"/>
      <c r="O814" s="235"/>
      <c r="P814" s="235"/>
    </row>
    <row r="815" spans="1:16" s="141" customFormat="1" ht="12.75" x14ac:dyDescent="0.2">
      <c r="A815" s="139"/>
      <c r="B815" s="140"/>
      <c r="C815" s="139"/>
      <c r="D815" s="139"/>
      <c r="E815" s="206"/>
      <c r="F815" s="206"/>
      <c r="G815" s="235"/>
      <c r="H815" s="235"/>
      <c r="N815" s="261"/>
      <c r="O815" s="235"/>
      <c r="P815" s="235"/>
    </row>
    <row r="816" spans="1:16" s="141" customFormat="1" ht="12.75" x14ac:dyDescent="0.2">
      <c r="A816" s="139"/>
      <c r="B816" s="140"/>
      <c r="C816" s="139"/>
      <c r="D816" s="139"/>
      <c r="E816" s="206"/>
      <c r="F816" s="206"/>
      <c r="G816" s="235"/>
      <c r="H816" s="235"/>
      <c r="N816" s="261"/>
      <c r="O816" s="235"/>
      <c r="P816" s="235"/>
    </row>
    <row r="817" spans="1:16" s="141" customFormat="1" ht="12.75" x14ac:dyDescent="0.2">
      <c r="A817" s="139"/>
      <c r="B817" s="140"/>
      <c r="C817" s="139"/>
      <c r="D817" s="139"/>
      <c r="E817" s="206"/>
      <c r="F817" s="206"/>
      <c r="G817" s="235"/>
      <c r="H817" s="235"/>
      <c r="N817" s="261"/>
      <c r="O817" s="235"/>
      <c r="P817" s="235"/>
    </row>
    <row r="818" spans="1:16" s="141" customFormat="1" ht="12.75" x14ac:dyDescent="0.2">
      <c r="A818" s="139"/>
      <c r="B818" s="140"/>
      <c r="C818" s="139"/>
      <c r="D818" s="139"/>
      <c r="E818" s="206"/>
      <c r="F818" s="206"/>
      <c r="G818" s="235"/>
      <c r="H818" s="235"/>
      <c r="N818" s="261"/>
      <c r="O818" s="235"/>
      <c r="P818" s="235"/>
    </row>
    <row r="819" spans="1:16" s="141" customFormat="1" ht="12.75" x14ac:dyDescent="0.2">
      <c r="A819" s="139"/>
      <c r="B819" s="140"/>
      <c r="C819" s="139"/>
      <c r="D819" s="139"/>
      <c r="E819" s="206"/>
      <c r="F819" s="206"/>
      <c r="G819" s="235"/>
      <c r="H819" s="235"/>
      <c r="N819" s="261"/>
      <c r="O819" s="235"/>
      <c r="P819" s="235"/>
    </row>
    <row r="820" spans="1:16" s="141" customFormat="1" ht="12.75" x14ac:dyDescent="0.2">
      <c r="A820" s="139"/>
      <c r="B820" s="140"/>
      <c r="C820" s="139"/>
      <c r="D820" s="139"/>
      <c r="E820" s="206"/>
      <c r="F820" s="206"/>
      <c r="G820" s="235"/>
      <c r="H820" s="235"/>
      <c r="N820" s="261"/>
      <c r="O820" s="235"/>
      <c r="P820" s="235"/>
    </row>
    <row r="821" spans="1:16" s="141" customFormat="1" ht="12.75" x14ac:dyDescent="0.2">
      <c r="A821" s="139"/>
      <c r="B821" s="140"/>
      <c r="C821" s="139"/>
      <c r="D821" s="139"/>
      <c r="E821" s="206"/>
      <c r="F821" s="206"/>
      <c r="G821" s="235"/>
      <c r="H821" s="235"/>
      <c r="N821" s="261"/>
      <c r="O821" s="235"/>
      <c r="P821" s="235"/>
    </row>
    <row r="822" spans="1:16" s="141" customFormat="1" ht="12.75" x14ac:dyDescent="0.2">
      <c r="A822" s="139"/>
      <c r="B822" s="140"/>
      <c r="C822" s="139"/>
      <c r="D822" s="139"/>
      <c r="E822" s="206"/>
      <c r="F822" s="206"/>
      <c r="G822" s="235"/>
      <c r="H822" s="235"/>
      <c r="N822" s="261"/>
      <c r="O822" s="235"/>
      <c r="P822" s="235"/>
    </row>
    <row r="823" spans="1:16" s="141" customFormat="1" ht="12.75" x14ac:dyDescent="0.2">
      <c r="A823" s="139"/>
      <c r="B823" s="140"/>
      <c r="C823" s="139"/>
      <c r="D823" s="139"/>
      <c r="E823" s="206"/>
      <c r="F823" s="206"/>
      <c r="G823" s="235"/>
      <c r="H823" s="235"/>
      <c r="N823" s="261"/>
      <c r="O823" s="235"/>
      <c r="P823" s="235"/>
    </row>
    <row r="824" spans="1:16" s="141" customFormat="1" ht="12.75" x14ac:dyDescent="0.2">
      <c r="A824" s="139"/>
      <c r="B824" s="140"/>
      <c r="C824" s="139"/>
      <c r="D824" s="139"/>
      <c r="E824" s="206"/>
      <c r="F824" s="206"/>
      <c r="G824" s="235"/>
      <c r="H824" s="235"/>
      <c r="N824" s="261"/>
      <c r="O824" s="235"/>
      <c r="P824" s="235"/>
    </row>
    <row r="825" spans="1:16" s="141" customFormat="1" ht="12.75" x14ac:dyDescent="0.2">
      <c r="A825" s="139"/>
      <c r="B825" s="140"/>
      <c r="C825" s="139"/>
      <c r="D825" s="139"/>
      <c r="E825" s="206"/>
      <c r="F825" s="206"/>
      <c r="G825" s="235"/>
      <c r="H825" s="235"/>
      <c r="N825" s="261"/>
      <c r="O825" s="235"/>
      <c r="P825" s="235"/>
    </row>
    <row r="826" spans="1:16" s="141" customFormat="1" ht="12.75" x14ac:dyDescent="0.2">
      <c r="A826" s="139"/>
      <c r="B826" s="140"/>
      <c r="C826" s="139"/>
      <c r="D826" s="139"/>
      <c r="E826" s="206"/>
      <c r="F826" s="206"/>
      <c r="G826" s="235"/>
      <c r="H826" s="235"/>
      <c r="N826" s="261"/>
      <c r="O826" s="235"/>
      <c r="P826" s="235"/>
    </row>
    <row r="827" spans="1:16" s="141" customFormat="1" ht="12.75" x14ac:dyDescent="0.2">
      <c r="A827" s="139"/>
      <c r="B827" s="140"/>
      <c r="C827" s="139"/>
      <c r="D827" s="139"/>
      <c r="E827" s="206"/>
      <c r="F827" s="206"/>
      <c r="G827" s="235"/>
      <c r="H827" s="235"/>
      <c r="N827" s="261"/>
      <c r="O827" s="235"/>
      <c r="P827" s="235"/>
    </row>
    <row r="828" spans="1:16" s="141" customFormat="1" ht="12.75" x14ac:dyDescent="0.2">
      <c r="A828" s="139"/>
      <c r="B828" s="140"/>
      <c r="C828" s="139"/>
      <c r="D828" s="139"/>
      <c r="E828" s="206"/>
      <c r="F828" s="206"/>
      <c r="G828" s="235"/>
      <c r="H828" s="235"/>
      <c r="N828" s="261"/>
      <c r="O828" s="235"/>
      <c r="P828" s="235"/>
    </row>
    <row r="829" spans="1:16" s="141" customFormat="1" ht="12.75" x14ac:dyDescent="0.2">
      <c r="A829" s="139"/>
      <c r="B829" s="140"/>
      <c r="C829" s="139"/>
      <c r="D829" s="139"/>
      <c r="E829" s="206"/>
      <c r="F829" s="206"/>
      <c r="G829" s="235"/>
      <c r="H829" s="235"/>
      <c r="N829" s="261"/>
      <c r="O829" s="235"/>
      <c r="P829" s="235"/>
    </row>
    <row r="830" spans="1:16" s="141" customFormat="1" ht="12.75" x14ac:dyDescent="0.2">
      <c r="A830" s="139"/>
      <c r="B830" s="140"/>
      <c r="C830" s="139"/>
      <c r="D830" s="139"/>
      <c r="E830" s="206"/>
      <c r="F830" s="206"/>
      <c r="G830" s="235"/>
      <c r="H830" s="235"/>
      <c r="N830" s="261"/>
      <c r="O830" s="235"/>
      <c r="P830" s="235"/>
    </row>
    <row r="831" spans="1:16" s="141" customFormat="1" ht="12.75" x14ac:dyDescent="0.2">
      <c r="A831" s="139"/>
      <c r="B831" s="140"/>
      <c r="C831" s="139"/>
      <c r="D831" s="139"/>
      <c r="E831" s="206"/>
      <c r="F831" s="206"/>
      <c r="G831" s="235"/>
      <c r="H831" s="235"/>
      <c r="N831" s="261"/>
      <c r="O831" s="235"/>
      <c r="P831" s="235"/>
    </row>
    <row r="832" spans="1:16" s="141" customFormat="1" ht="12.75" x14ac:dyDescent="0.2">
      <c r="A832" s="139"/>
      <c r="B832" s="140"/>
      <c r="C832" s="139"/>
      <c r="D832" s="139"/>
      <c r="E832" s="206"/>
      <c r="F832" s="206"/>
      <c r="G832" s="235"/>
      <c r="H832" s="235"/>
      <c r="N832" s="261"/>
      <c r="O832" s="235"/>
      <c r="P832" s="235"/>
    </row>
    <row r="833" spans="1:16" s="141" customFormat="1" ht="12.75" x14ac:dyDescent="0.2">
      <c r="A833" s="139"/>
      <c r="B833" s="140"/>
      <c r="C833" s="139"/>
      <c r="D833" s="139"/>
      <c r="E833" s="206"/>
      <c r="F833" s="206"/>
      <c r="G833" s="235"/>
      <c r="H833" s="235"/>
      <c r="N833" s="261"/>
      <c r="O833" s="235"/>
      <c r="P833" s="235"/>
    </row>
    <row r="834" spans="1:16" s="141" customFormat="1" ht="12.75" x14ac:dyDescent="0.2">
      <c r="A834" s="139"/>
      <c r="B834" s="140"/>
      <c r="C834" s="139"/>
      <c r="D834" s="139"/>
      <c r="E834" s="206"/>
      <c r="F834" s="206"/>
      <c r="G834" s="235"/>
      <c r="H834" s="235"/>
      <c r="N834" s="261"/>
      <c r="O834" s="235"/>
      <c r="P834" s="235"/>
    </row>
    <row r="835" spans="1:16" s="141" customFormat="1" ht="12.75" x14ac:dyDescent="0.2">
      <c r="A835" s="139"/>
      <c r="B835" s="140"/>
      <c r="C835" s="139"/>
      <c r="D835" s="139"/>
      <c r="E835" s="206"/>
      <c r="F835" s="206"/>
      <c r="G835" s="235"/>
      <c r="H835" s="235"/>
      <c r="N835" s="261"/>
      <c r="O835" s="235"/>
      <c r="P835" s="235"/>
    </row>
    <row r="836" spans="1:16" s="141" customFormat="1" ht="12.75" x14ac:dyDescent="0.2">
      <c r="A836" s="139"/>
      <c r="B836" s="140"/>
      <c r="C836" s="139"/>
      <c r="D836" s="139"/>
      <c r="E836" s="206"/>
      <c r="F836" s="206"/>
      <c r="G836" s="235"/>
      <c r="H836" s="235"/>
      <c r="N836" s="261"/>
      <c r="O836" s="235"/>
      <c r="P836" s="235"/>
    </row>
    <row r="837" spans="1:16" s="141" customFormat="1" ht="12.75" x14ac:dyDescent="0.2">
      <c r="A837" s="139"/>
      <c r="B837" s="140"/>
      <c r="C837" s="139"/>
      <c r="D837" s="139"/>
      <c r="E837" s="206"/>
      <c r="F837" s="206"/>
      <c r="G837" s="235"/>
      <c r="H837" s="235"/>
      <c r="N837" s="261"/>
      <c r="O837" s="235"/>
      <c r="P837" s="235"/>
    </row>
    <row r="838" spans="1:16" s="141" customFormat="1" ht="12.75" x14ac:dyDescent="0.2">
      <c r="A838" s="139"/>
      <c r="B838" s="140"/>
      <c r="C838" s="139"/>
      <c r="D838" s="139"/>
      <c r="E838" s="206"/>
      <c r="F838" s="206"/>
      <c r="G838" s="235"/>
      <c r="H838" s="235"/>
      <c r="N838" s="261"/>
      <c r="O838" s="235"/>
      <c r="P838" s="235"/>
    </row>
    <row r="839" spans="1:16" s="141" customFormat="1" ht="12.75" x14ac:dyDescent="0.2">
      <c r="A839" s="139"/>
      <c r="B839" s="140"/>
      <c r="C839" s="139"/>
      <c r="D839" s="139"/>
      <c r="E839" s="206"/>
      <c r="F839" s="206"/>
      <c r="G839" s="235"/>
      <c r="H839" s="235"/>
      <c r="N839" s="261"/>
      <c r="O839" s="235"/>
      <c r="P839" s="235"/>
    </row>
    <row r="840" spans="1:16" s="141" customFormat="1" ht="12.75" x14ac:dyDescent="0.2">
      <c r="A840" s="139"/>
      <c r="B840" s="140"/>
      <c r="C840" s="139"/>
      <c r="D840" s="139"/>
      <c r="E840" s="206"/>
      <c r="F840" s="206"/>
      <c r="G840" s="235"/>
      <c r="H840" s="235"/>
      <c r="N840" s="261"/>
      <c r="O840" s="235"/>
      <c r="P840" s="235"/>
    </row>
    <row r="841" spans="1:16" s="141" customFormat="1" ht="12.75" x14ac:dyDescent="0.2">
      <c r="A841" s="139"/>
      <c r="B841" s="140"/>
      <c r="C841" s="139"/>
      <c r="D841" s="139"/>
      <c r="E841" s="206"/>
      <c r="F841" s="206"/>
      <c r="G841" s="235"/>
      <c r="H841" s="235"/>
      <c r="N841" s="261"/>
      <c r="O841" s="235"/>
      <c r="P841" s="235"/>
    </row>
    <row r="842" spans="1:16" s="141" customFormat="1" ht="12.75" x14ac:dyDescent="0.2">
      <c r="A842" s="139"/>
      <c r="B842" s="140"/>
      <c r="C842" s="139"/>
      <c r="D842" s="139"/>
      <c r="E842" s="206"/>
      <c r="F842" s="206"/>
      <c r="G842" s="235"/>
      <c r="H842" s="235"/>
      <c r="N842" s="261"/>
      <c r="O842" s="235"/>
      <c r="P842" s="235"/>
    </row>
    <row r="843" spans="1:16" s="141" customFormat="1" ht="12.75" x14ac:dyDescent="0.2">
      <c r="A843" s="139"/>
      <c r="B843" s="140"/>
      <c r="C843" s="139"/>
      <c r="D843" s="139"/>
      <c r="E843" s="206"/>
      <c r="F843" s="206"/>
      <c r="G843" s="235"/>
      <c r="H843" s="235"/>
      <c r="N843" s="261"/>
      <c r="O843" s="235"/>
      <c r="P843" s="235"/>
    </row>
    <row r="844" spans="1:16" s="141" customFormat="1" ht="12.75" x14ac:dyDescent="0.2">
      <c r="A844" s="139"/>
      <c r="B844" s="140"/>
      <c r="C844" s="139"/>
      <c r="D844" s="139"/>
      <c r="E844" s="206"/>
      <c r="F844" s="206"/>
      <c r="G844" s="235"/>
      <c r="H844" s="235"/>
      <c r="N844" s="261"/>
      <c r="O844" s="235"/>
      <c r="P844" s="235"/>
    </row>
    <row r="845" spans="1:16" s="141" customFormat="1" ht="12.75" x14ac:dyDescent="0.2">
      <c r="A845" s="139"/>
      <c r="B845" s="140"/>
      <c r="C845" s="139"/>
      <c r="D845" s="139"/>
      <c r="E845" s="206"/>
      <c r="F845" s="206"/>
      <c r="G845" s="235"/>
      <c r="H845" s="235"/>
      <c r="N845" s="261"/>
      <c r="O845" s="235"/>
      <c r="P845" s="235"/>
    </row>
    <row r="846" spans="1:16" s="141" customFormat="1" ht="12.75" x14ac:dyDescent="0.2">
      <c r="A846" s="139"/>
      <c r="B846" s="140"/>
      <c r="C846" s="139"/>
      <c r="D846" s="139"/>
      <c r="E846" s="206"/>
      <c r="F846" s="206"/>
      <c r="G846" s="235"/>
      <c r="H846" s="235"/>
      <c r="N846" s="261"/>
      <c r="O846" s="235"/>
      <c r="P846" s="235"/>
    </row>
    <row r="847" spans="1:16" s="141" customFormat="1" ht="12.75" x14ac:dyDescent="0.2">
      <c r="A847" s="139"/>
      <c r="B847" s="140"/>
      <c r="C847" s="139"/>
      <c r="D847" s="139"/>
      <c r="E847" s="206"/>
      <c r="F847" s="206"/>
      <c r="G847" s="235"/>
      <c r="H847" s="235"/>
      <c r="N847" s="261"/>
      <c r="O847" s="235"/>
      <c r="P847" s="235"/>
    </row>
    <row r="848" spans="1:16" s="141" customFormat="1" ht="12.75" x14ac:dyDescent="0.2">
      <c r="A848" s="139"/>
      <c r="B848" s="140"/>
      <c r="C848" s="139"/>
      <c r="D848" s="139"/>
      <c r="E848" s="206"/>
      <c r="F848" s="206"/>
      <c r="G848" s="235"/>
      <c r="H848" s="235"/>
      <c r="N848" s="261"/>
      <c r="O848" s="235"/>
      <c r="P848" s="235"/>
    </row>
    <row r="849" spans="1:16" s="141" customFormat="1" ht="12.75" x14ac:dyDescent="0.2">
      <c r="A849" s="139"/>
      <c r="B849" s="140"/>
      <c r="C849" s="139"/>
      <c r="D849" s="139"/>
      <c r="E849" s="206"/>
      <c r="F849" s="206"/>
      <c r="G849" s="235"/>
      <c r="H849" s="235"/>
      <c r="N849" s="261"/>
      <c r="O849" s="235"/>
      <c r="P849" s="235"/>
    </row>
    <row r="850" spans="1:16" s="141" customFormat="1" ht="12.75" x14ac:dyDescent="0.2">
      <c r="A850" s="139"/>
      <c r="B850" s="140"/>
      <c r="C850" s="139"/>
      <c r="D850" s="139"/>
      <c r="E850" s="206"/>
      <c r="F850" s="206"/>
      <c r="G850" s="235"/>
      <c r="H850" s="235"/>
      <c r="N850" s="261"/>
      <c r="O850" s="235"/>
      <c r="P850" s="235"/>
    </row>
    <row r="851" spans="1:16" s="141" customFormat="1" ht="12.75" x14ac:dyDescent="0.2">
      <c r="A851" s="139"/>
      <c r="B851" s="140"/>
      <c r="C851" s="139"/>
      <c r="D851" s="139"/>
      <c r="E851" s="206"/>
      <c r="F851" s="206"/>
      <c r="G851" s="235"/>
      <c r="H851" s="235"/>
      <c r="N851" s="261"/>
      <c r="O851" s="235"/>
      <c r="P851" s="235"/>
    </row>
    <row r="852" spans="1:16" s="141" customFormat="1" ht="12.75" x14ac:dyDescent="0.2">
      <c r="A852" s="139"/>
      <c r="B852" s="140"/>
      <c r="C852" s="139"/>
      <c r="D852" s="139"/>
      <c r="E852" s="206"/>
      <c r="F852" s="206"/>
      <c r="G852" s="235"/>
      <c r="H852" s="235"/>
      <c r="N852" s="261"/>
      <c r="O852" s="235"/>
      <c r="P852" s="235"/>
    </row>
    <row r="853" spans="1:16" s="141" customFormat="1" ht="12.75" x14ac:dyDescent="0.2">
      <c r="A853" s="139"/>
      <c r="B853" s="140"/>
      <c r="C853" s="139"/>
      <c r="D853" s="139"/>
      <c r="E853" s="206"/>
      <c r="F853" s="206"/>
      <c r="G853" s="235"/>
      <c r="H853" s="235"/>
      <c r="N853" s="261"/>
      <c r="O853" s="235"/>
      <c r="P853" s="235"/>
    </row>
    <row r="854" spans="1:16" s="141" customFormat="1" ht="12.75" x14ac:dyDescent="0.2">
      <c r="A854" s="139"/>
      <c r="B854" s="140"/>
      <c r="C854" s="139"/>
      <c r="D854" s="139"/>
      <c r="E854" s="206"/>
      <c r="F854" s="206"/>
      <c r="G854" s="235"/>
      <c r="H854" s="235"/>
      <c r="N854" s="261"/>
      <c r="O854" s="235"/>
      <c r="P854" s="235"/>
    </row>
    <row r="855" spans="1:16" s="141" customFormat="1" ht="12.75" x14ac:dyDescent="0.2">
      <c r="A855" s="139"/>
      <c r="B855" s="140"/>
      <c r="C855" s="139"/>
      <c r="D855" s="139"/>
      <c r="E855" s="206"/>
      <c r="F855" s="206"/>
      <c r="G855" s="235"/>
      <c r="H855" s="235"/>
      <c r="N855" s="261"/>
      <c r="O855" s="235"/>
      <c r="P855" s="235"/>
    </row>
    <row r="856" spans="1:16" s="141" customFormat="1" x14ac:dyDescent="0.2">
      <c r="A856" s="135"/>
      <c r="B856" s="136"/>
      <c r="C856" s="135"/>
      <c r="D856" s="135"/>
      <c r="E856" s="204"/>
      <c r="F856" s="204"/>
      <c r="G856" s="235"/>
      <c r="H856" s="235"/>
      <c r="N856" s="261"/>
      <c r="O856" s="235"/>
      <c r="P856" s="235"/>
    </row>
  </sheetData>
  <autoFilter ref="A14:R492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32">
    <mergeCell ref="N11:N13"/>
    <mergeCell ref="M11:M13"/>
    <mergeCell ref="A90:L90"/>
    <mergeCell ref="A100:L100"/>
    <mergeCell ref="C490:D490"/>
    <mergeCell ref="K12:L12"/>
    <mergeCell ref="E11:F11"/>
    <mergeCell ref="A14:L14"/>
    <mergeCell ref="A24:L24"/>
    <mergeCell ref="A48:L48"/>
    <mergeCell ref="C491:D491"/>
    <mergeCell ref="A139:L139"/>
    <mergeCell ref="A201:L201"/>
    <mergeCell ref="A242:L242"/>
    <mergeCell ref="A354:L354"/>
    <mergeCell ref="C489:D489"/>
    <mergeCell ref="O11:O13"/>
    <mergeCell ref="P11:P13"/>
    <mergeCell ref="Q11:Q13"/>
    <mergeCell ref="R11:R13"/>
    <mergeCell ref="A8:L9"/>
    <mergeCell ref="A11:A13"/>
    <mergeCell ref="B11:B13"/>
    <mergeCell ref="C11:C13"/>
    <mergeCell ref="D11:D13"/>
    <mergeCell ref="G11:H11"/>
    <mergeCell ref="I11:L11"/>
    <mergeCell ref="E12:E13"/>
    <mergeCell ref="F12:F13"/>
    <mergeCell ref="G12:G13"/>
    <mergeCell ref="H12:H13"/>
    <mergeCell ref="I12:J12"/>
  </mergeCells>
  <pageMargins left="0.39370078740157483" right="0" top="0.27559055118110237" bottom="0.19685039370078741" header="0.23622047244094491" footer="0.15748031496062992"/>
  <pageSetup paperSize="9" scale="55" firstPageNumber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B2:F18"/>
  <sheetViews>
    <sheetView topLeftCell="A13" zoomScaleNormal="100" workbookViewId="0">
      <selection activeCell="E9" sqref="E9"/>
    </sheetView>
  </sheetViews>
  <sheetFormatPr defaultColWidth="9.140625" defaultRowHeight="12.75" x14ac:dyDescent="0.2"/>
  <cols>
    <col min="1" max="1" width="9.140625" style="53"/>
    <col min="2" max="2" width="7.5703125" style="53" customWidth="1"/>
    <col min="3" max="3" width="9.140625" style="53"/>
    <col min="4" max="4" width="47.5703125" style="53" customWidth="1"/>
    <col min="5" max="5" width="15.5703125" style="53" customWidth="1"/>
    <col min="6" max="6" width="8" style="53" customWidth="1"/>
    <col min="7" max="16384" width="9.140625" style="53"/>
  </cols>
  <sheetData>
    <row r="2" spans="2:6" ht="15.75" x14ac:dyDescent="0.25">
      <c r="B2" s="32"/>
      <c r="C2" s="369" t="s">
        <v>77</v>
      </c>
      <c r="D2" s="369"/>
      <c r="E2" s="369"/>
    </row>
    <row r="3" spans="2:6" ht="15.75" x14ac:dyDescent="0.25">
      <c r="B3" s="370" t="s">
        <v>110</v>
      </c>
      <c r="C3" s="370"/>
      <c r="D3" s="370"/>
      <c r="E3" s="370"/>
    </row>
    <row r="4" spans="2:6" ht="15.75" x14ac:dyDescent="0.25">
      <c r="B4" s="65"/>
      <c r="C4" s="65"/>
      <c r="D4" s="65"/>
      <c r="E4" s="33" t="s">
        <v>26</v>
      </c>
    </row>
    <row r="5" spans="2:6" ht="15.75" x14ac:dyDescent="0.25">
      <c r="B5" s="64"/>
      <c r="C5" s="64"/>
      <c r="D5" s="64"/>
      <c r="E5" s="32" t="s">
        <v>58</v>
      </c>
    </row>
    <row r="6" spans="2:6" ht="15.75" x14ac:dyDescent="0.25">
      <c r="B6" s="370" t="s">
        <v>122</v>
      </c>
      <c r="C6" s="370"/>
      <c r="D6" s="370"/>
      <c r="E6" s="370"/>
    </row>
    <row r="7" spans="2:6" ht="22.5" customHeight="1" x14ac:dyDescent="0.2"/>
    <row r="8" spans="2:6" ht="30.75" customHeight="1" x14ac:dyDescent="0.2">
      <c r="B8" s="80" t="s">
        <v>0</v>
      </c>
      <c r="C8" s="373" t="s">
        <v>80</v>
      </c>
      <c r="D8" s="373"/>
      <c r="E8" s="81" t="s">
        <v>81</v>
      </c>
    </row>
    <row r="9" spans="2:6" ht="78.75" customHeight="1" x14ac:dyDescent="0.2">
      <c r="B9" s="67">
        <v>1</v>
      </c>
      <c r="C9" s="374" t="s">
        <v>82</v>
      </c>
      <c r="D9" s="375"/>
      <c r="E9" s="94">
        <f>'1.перечень мероприятий'!O27</f>
        <v>127426.92960000002</v>
      </c>
      <c r="F9" s="228"/>
    </row>
    <row r="10" spans="2:6" ht="29.45" customHeight="1" x14ac:dyDescent="0.2">
      <c r="B10" s="67">
        <v>2</v>
      </c>
      <c r="C10" s="374" t="s">
        <v>1</v>
      </c>
      <c r="D10" s="375"/>
      <c r="E10" s="94">
        <f>E9/0.8*0.2</f>
        <v>31856.732400000004</v>
      </c>
      <c r="F10" s="228"/>
    </row>
    <row r="11" spans="2:6" ht="99.6" customHeight="1" x14ac:dyDescent="0.2">
      <c r="B11" s="67">
        <v>3</v>
      </c>
      <c r="C11" s="374" t="s">
        <v>1944</v>
      </c>
      <c r="D11" s="375"/>
      <c r="E11" s="94">
        <f>SUM(E9:E10)</f>
        <v>159283.66200000001</v>
      </c>
      <c r="F11" s="228"/>
    </row>
    <row r="12" spans="2:6" ht="78.75" customHeight="1" x14ac:dyDescent="0.2">
      <c r="B12" s="67">
        <v>4</v>
      </c>
      <c r="C12" s="374" t="s">
        <v>83</v>
      </c>
      <c r="D12" s="375"/>
      <c r="E12" s="37">
        <f>'1.перечень мероприятий'!O38</f>
        <v>195614.46340999997</v>
      </c>
    </row>
    <row r="13" spans="2:6" ht="28.15" customHeight="1" x14ac:dyDescent="0.2">
      <c r="B13" s="67">
        <v>5</v>
      </c>
      <c r="C13" s="374" t="s">
        <v>1</v>
      </c>
      <c r="D13" s="375"/>
      <c r="E13" s="37">
        <f>E12/0.8*0.2</f>
        <v>48903.615852499992</v>
      </c>
    </row>
    <row r="14" spans="2:6" ht="93.6" customHeight="1" x14ac:dyDescent="0.2">
      <c r="B14" s="67">
        <v>6</v>
      </c>
      <c r="C14" s="374" t="s">
        <v>1945</v>
      </c>
      <c r="D14" s="375"/>
      <c r="E14" s="37">
        <f>SUM(E12:E13)</f>
        <v>244518.07926249996</v>
      </c>
    </row>
    <row r="15" spans="2:6" s="22" customFormat="1" ht="35.25" customHeight="1" x14ac:dyDescent="0.25">
      <c r="B15" s="67">
        <v>7</v>
      </c>
      <c r="C15" s="372" t="s">
        <v>25</v>
      </c>
      <c r="D15" s="372"/>
      <c r="E15" s="66">
        <f>'2.перечень подключаемых'!E492</f>
        <v>7347.34</v>
      </c>
    </row>
    <row r="16" spans="2:6" s="22" customFormat="1" ht="35.25" customHeight="1" x14ac:dyDescent="0.25">
      <c r="B16" s="67">
        <v>8</v>
      </c>
      <c r="C16" s="372" t="s">
        <v>24</v>
      </c>
      <c r="D16" s="372"/>
      <c r="E16" s="66">
        <f>'2.перечень подключаемых'!F492</f>
        <v>7347.2860000000001</v>
      </c>
    </row>
    <row r="17" spans="2:5" ht="35.25" customHeight="1" x14ac:dyDescent="0.2">
      <c r="B17" s="67">
        <v>9</v>
      </c>
      <c r="C17" s="371" t="s">
        <v>78</v>
      </c>
      <c r="D17" s="371"/>
      <c r="E17" s="90">
        <f>E11/E15*1000</f>
        <v>21679.09229734843</v>
      </c>
    </row>
    <row r="18" spans="2:5" ht="35.25" customHeight="1" x14ac:dyDescent="0.2">
      <c r="B18" s="67">
        <v>10</v>
      </c>
      <c r="C18" s="371" t="s">
        <v>79</v>
      </c>
      <c r="D18" s="371"/>
      <c r="E18" s="90">
        <f>E14/E16*1000</f>
        <v>33280.054602815238</v>
      </c>
    </row>
  </sheetData>
  <mergeCells count="14">
    <mergeCell ref="C2:E2"/>
    <mergeCell ref="B3:E3"/>
    <mergeCell ref="B6:E6"/>
    <mergeCell ref="C17:D17"/>
    <mergeCell ref="C18:D18"/>
    <mergeCell ref="C15:D15"/>
    <mergeCell ref="C16:D16"/>
    <mergeCell ref="C8:D8"/>
    <mergeCell ref="C9:D9"/>
    <mergeCell ref="C12:D12"/>
    <mergeCell ref="C10:D10"/>
    <mergeCell ref="C11:D11"/>
    <mergeCell ref="C13:D13"/>
    <mergeCell ref="C14:D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0" tint="-0.14999847407452621"/>
  </sheetPr>
  <dimension ref="A1:N47"/>
  <sheetViews>
    <sheetView topLeftCell="A28" zoomScaleNormal="100" workbookViewId="0">
      <selection activeCell="C14" sqref="C14"/>
    </sheetView>
  </sheetViews>
  <sheetFormatPr defaultRowHeight="15.75" x14ac:dyDescent="0.25"/>
  <cols>
    <col min="1" max="1" width="6.28515625" style="34" customWidth="1"/>
    <col min="2" max="2" width="13.5703125" style="34" customWidth="1"/>
    <col min="3" max="3" width="19.28515625" style="34" customWidth="1"/>
    <col min="4" max="4" width="18.140625" style="34" customWidth="1"/>
    <col min="5" max="5" width="16.7109375" style="34" customWidth="1"/>
    <col min="6" max="6" width="14.28515625" style="34" customWidth="1"/>
    <col min="7" max="251" width="9.140625" style="34"/>
    <col min="252" max="252" width="5.5703125" style="34" customWidth="1"/>
    <col min="253" max="253" width="8.7109375" style="34" customWidth="1"/>
    <col min="254" max="255" width="17.7109375" style="34" customWidth="1"/>
    <col min="256" max="256" width="16.42578125" style="34" customWidth="1"/>
    <col min="257" max="257" width="16.5703125" style="34" customWidth="1"/>
    <col min="258" max="258" width="15.42578125" style="34" customWidth="1"/>
    <col min="259" max="259" width="17" style="34" customWidth="1"/>
    <col min="260" max="260" width="16.7109375" style="34" customWidth="1"/>
    <col min="261" max="261" width="6.85546875" style="34" customWidth="1"/>
    <col min="262" max="507" width="9.140625" style="34"/>
    <col min="508" max="508" width="5.5703125" style="34" customWidth="1"/>
    <col min="509" max="509" width="8.7109375" style="34" customWidth="1"/>
    <col min="510" max="511" width="17.7109375" style="34" customWidth="1"/>
    <col min="512" max="512" width="16.42578125" style="34" customWidth="1"/>
    <col min="513" max="513" width="16.5703125" style="34" customWidth="1"/>
    <col min="514" max="514" width="15.42578125" style="34" customWidth="1"/>
    <col min="515" max="515" width="17" style="34" customWidth="1"/>
    <col min="516" max="516" width="16.7109375" style="34" customWidth="1"/>
    <col min="517" max="517" width="6.85546875" style="34" customWidth="1"/>
    <col min="518" max="763" width="9.140625" style="34"/>
    <col min="764" max="764" width="5.5703125" style="34" customWidth="1"/>
    <col min="765" max="765" width="8.7109375" style="34" customWidth="1"/>
    <col min="766" max="767" width="17.7109375" style="34" customWidth="1"/>
    <col min="768" max="768" width="16.42578125" style="34" customWidth="1"/>
    <col min="769" max="769" width="16.5703125" style="34" customWidth="1"/>
    <col min="770" max="770" width="15.42578125" style="34" customWidth="1"/>
    <col min="771" max="771" width="17" style="34" customWidth="1"/>
    <col min="772" max="772" width="16.7109375" style="34" customWidth="1"/>
    <col min="773" max="773" width="6.85546875" style="34" customWidth="1"/>
    <col min="774" max="1019" width="9.140625" style="34"/>
    <col min="1020" max="1020" width="5.5703125" style="34" customWidth="1"/>
    <col min="1021" max="1021" width="8.7109375" style="34" customWidth="1"/>
    <col min="1022" max="1023" width="17.7109375" style="34" customWidth="1"/>
    <col min="1024" max="1024" width="16.42578125" style="34" customWidth="1"/>
    <col min="1025" max="1025" width="16.5703125" style="34" customWidth="1"/>
    <col min="1026" max="1026" width="15.42578125" style="34" customWidth="1"/>
    <col min="1027" max="1027" width="17" style="34" customWidth="1"/>
    <col min="1028" max="1028" width="16.7109375" style="34" customWidth="1"/>
    <col min="1029" max="1029" width="6.85546875" style="34" customWidth="1"/>
    <col min="1030" max="1275" width="9.140625" style="34"/>
    <col min="1276" max="1276" width="5.5703125" style="34" customWidth="1"/>
    <col min="1277" max="1277" width="8.7109375" style="34" customWidth="1"/>
    <col min="1278" max="1279" width="17.7109375" style="34" customWidth="1"/>
    <col min="1280" max="1280" width="16.42578125" style="34" customWidth="1"/>
    <col min="1281" max="1281" width="16.5703125" style="34" customWidth="1"/>
    <col min="1282" max="1282" width="15.42578125" style="34" customWidth="1"/>
    <col min="1283" max="1283" width="17" style="34" customWidth="1"/>
    <col min="1284" max="1284" width="16.7109375" style="34" customWidth="1"/>
    <col min="1285" max="1285" width="6.85546875" style="34" customWidth="1"/>
    <col min="1286" max="1531" width="9.140625" style="34"/>
    <col min="1532" max="1532" width="5.5703125" style="34" customWidth="1"/>
    <col min="1533" max="1533" width="8.7109375" style="34" customWidth="1"/>
    <col min="1534" max="1535" width="17.7109375" style="34" customWidth="1"/>
    <col min="1536" max="1536" width="16.42578125" style="34" customWidth="1"/>
    <col min="1537" max="1537" width="16.5703125" style="34" customWidth="1"/>
    <col min="1538" max="1538" width="15.42578125" style="34" customWidth="1"/>
    <col min="1539" max="1539" width="17" style="34" customWidth="1"/>
    <col min="1540" max="1540" width="16.7109375" style="34" customWidth="1"/>
    <col min="1541" max="1541" width="6.85546875" style="34" customWidth="1"/>
    <col min="1542" max="1787" width="9.140625" style="34"/>
    <col min="1788" max="1788" width="5.5703125" style="34" customWidth="1"/>
    <col min="1789" max="1789" width="8.7109375" style="34" customWidth="1"/>
    <col min="1790" max="1791" width="17.7109375" style="34" customWidth="1"/>
    <col min="1792" max="1792" width="16.42578125" style="34" customWidth="1"/>
    <col min="1793" max="1793" width="16.5703125" style="34" customWidth="1"/>
    <col min="1794" max="1794" width="15.42578125" style="34" customWidth="1"/>
    <col min="1795" max="1795" width="17" style="34" customWidth="1"/>
    <col min="1796" max="1796" width="16.7109375" style="34" customWidth="1"/>
    <col min="1797" max="1797" width="6.85546875" style="34" customWidth="1"/>
    <col min="1798" max="2043" width="9.140625" style="34"/>
    <col min="2044" max="2044" width="5.5703125" style="34" customWidth="1"/>
    <col min="2045" max="2045" width="8.7109375" style="34" customWidth="1"/>
    <col min="2046" max="2047" width="17.7109375" style="34" customWidth="1"/>
    <col min="2048" max="2048" width="16.42578125" style="34" customWidth="1"/>
    <col min="2049" max="2049" width="16.5703125" style="34" customWidth="1"/>
    <col min="2050" max="2050" width="15.42578125" style="34" customWidth="1"/>
    <col min="2051" max="2051" width="17" style="34" customWidth="1"/>
    <col min="2052" max="2052" width="16.7109375" style="34" customWidth="1"/>
    <col min="2053" max="2053" width="6.85546875" style="34" customWidth="1"/>
    <col min="2054" max="2299" width="9.140625" style="34"/>
    <col min="2300" max="2300" width="5.5703125" style="34" customWidth="1"/>
    <col min="2301" max="2301" width="8.7109375" style="34" customWidth="1"/>
    <col min="2302" max="2303" width="17.7109375" style="34" customWidth="1"/>
    <col min="2304" max="2304" width="16.42578125" style="34" customWidth="1"/>
    <col min="2305" max="2305" width="16.5703125" style="34" customWidth="1"/>
    <col min="2306" max="2306" width="15.42578125" style="34" customWidth="1"/>
    <col min="2307" max="2307" width="17" style="34" customWidth="1"/>
    <col min="2308" max="2308" width="16.7109375" style="34" customWidth="1"/>
    <col min="2309" max="2309" width="6.85546875" style="34" customWidth="1"/>
    <col min="2310" max="2555" width="9.140625" style="34"/>
    <col min="2556" max="2556" width="5.5703125" style="34" customWidth="1"/>
    <col min="2557" max="2557" width="8.7109375" style="34" customWidth="1"/>
    <col min="2558" max="2559" width="17.7109375" style="34" customWidth="1"/>
    <col min="2560" max="2560" width="16.42578125" style="34" customWidth="1"/>
    <col min="2561" max="2561" width="16.5703125" style="34" customWidth="1"/>
    <col min="2562" max="2562" width="15.42578125" style="34" customWidth="1"/>
    <col min="2563" max="2563" width="17" style="34" customWidth="1"/>
    <col min="2564" max="2564" width="16.7109375" style="34" customWidth="1"/>
    <col min="2565" max="2565" width="6.85546875" style="34" customWidth="1"/>
    <col min="2566" max="2811" width="9.140625" style="34"/>
    <col min="2812" max="2812" width="5.5703125" style="34" customWidth="1"/>
    <col min="2813" max="2813" width="8.7109375" style="34" customWidth="1"/>
    <col min="2814" max="2815" width="17.7109375" style="34" customWidth="1"/>
    <col min="2816" max="2816" width="16.42578125" style="34" customWidth="1"/>
    <col min="2817" max="2817" width="16.5703125" style="34" customWidth="1"/>
    <col min="2818" max="2818" width="15.42578125" style="34" customWidth="1"/>
    <col min="2819" max="2819" width="17" style="34" customWidth="1"/>
    <col min="2820" max="2820" width="16.7109375" style="34" customWidth="1"/>
    <col min="2821" max="2821" width="6.85546875" style="34" customWidth="1"/>
    <col min="2822" max="3067" width="9.140625" style="34"/>
    <col min="3068" max="3068" width="5.5703125" style="34" customWidth="1"/>
    <col min="3069" max="3069" width="8.7109375" style="34" customWidth="1"/>
    <col min="3070" max="3071" width="17.7109375" style="34" customWidth="1"/>
    <col min="3072" max="3072" width="16.42578125" style="34" customWidth="1"/>
    <col min="3073" max="3073" width="16.5703125" style="34" customWidth="1"/>
    <col min="3074" max="3074" width="15.42578125" style="34" customWidth="1"/>
    <col min="3075" max="3075" width="17" style="34" customWidth="1"/>
    <col min="3076" max="3076" width="16.7109375" style="34" customWidth="1"/>
    <col min="3077" max="3077" width="6.85546875" style="34" customWidth="1"/>
    <col min="3078" max="3323" width="9.140625" style="34"/>
    <col min="3324" max="3324" width="5.5703125" style="34" customWidth="1"/>
    <col min="3325" max="3325" width="8.7109375" style="34" customWidth="1"/>
    <col min="3326" max="3327" width="17.7109375" style="34" customWidth="1"/>
    <col min="3328" max="3328" width="16.42578125" style="34" customWidth="1"/>
    <col min="3329" max="3329" width="16.5703125" style="34" customWidth="1"/>
    <col min="3330" max="3330" width="15.42578125" style="34" customWidth="1"/>
    <col min="3331" max="3331" width="17" style="34" customWidth="1"/>
    <col min="3332" max="3332" width="16.7109375" style="34" customWidth="1"/>
    <col min="3333" max="3333" width="6.85546875" style="34" customWidth="1"/>
    <col min="3334" max="3579" width="9.140625" style="34"/>
    <col min="3580" max="3580" width="5.5703125" style="34" customWidth="1"/>
    <col min="3581" max="3581" width="8.7109375" style="34" customWidth="1"/>
    <col min="3582" max="3583" width="17.7109375" style="34" customWidth="1"/>
    <col min="3584" max="3584" width="16.42578125" style="34" customWidth="1"/>
    <col min="3585" max="3585" width="16.5703125" style="34" customWidth="1"/>
    <col min="3586" max="3586" width="15.42578125" style="34" customWidth="1"/>
    <col min="3587" max="3587" width="17" style="34" customWidth="1"/>
    <col min="3588" max="3588" width="16.7109375" style="34" customWidth="1"/>
    <col min="3589" max="3589" width="6.85546875" style="34" customWidth="1"/>
    <col min="3590" max="3835" width="9.140625" style="34"/>
    <col min="3836" max="3836" width="5.5703125" style="34" customWidth="1"/>
    <col min="3837" max="3837" width="8.7109375" style="34" customWidth="1"/>
    <col min="3838" max="3839" width="17.7109375" style="34" customWidth="1"/>
    <col min="3840" max="3840" width="16.42578125" style="34" customWidth="1"/>
    <col min="3841" max="3841" width="16.5703125" style="34" customWidth="1"/>
    <col min="3842" max="3842" width="15.42578125" style="34" customWidth="1"/>
    <col min="3843" max="3843" width="17" style="34" customWidth="1"/>
    <col min="3844" max="3844" width="16.7109375" style="34" customWidth="1"/>
    <col min="3845" max="3845" width="6.85546875" style="34" customWidth="1"/>
    <col min="3846" max="4091" width="9.140625" style="34"/>
    <col min="4092" max="4092" width="5.5703125" style="34" customWidth="1"/>
    <col min="4093" max="4093" width="8.7109375" style="34" customWidth="1"/>
    <col min="4094" max="4095" width="17.7109375" style="34" customWidth="1"/>
    <col min="4096" max="4096" width="16.42578125" style="34" customWidth="1"/>
    <col min="4097" max="4097" width="16.5703125" style="34" customWidth="1"/>
    <col min="4098" max="4098" width="15.42578125" style="34" customWidth="1"/>
    <col min="4099" max="4099" width="17" style="34" customWidth="1"/>
    <col min="4100" max="4100" width="16.7109375" style="34" customWidth="1"/>
    <col min="4101" max="4101" width="6.85546875" style="34" customWidth="1"/>
    <col min="4102" max="4347" width="9.140625" style="34"/>
    <col min="4348" max="4348" width="5.5703125" style="34" customWidth="1"/>
    <col min="4349" max="4349" width="8.7109375" style="34" customWidth="1"/>
    <col min="4350" max="4351" width="17.7109375" style="34" customWidth="1"/>
    <col min="4352" max="4352" width="16.42578125" style="34" customWidth="1"/>
    <col min="4353" max="4353" width="16.5703125" style="34" customWidth="1"/>
    <col min="4354" max="4354" width="15.42578125" style="34" customWidth="1"/>
    <col min="4355" max="4355" width="17" style="34" customWidth="1"/>
    <col min="4356" max="4356" width="16.7109375" style="34" customWidth="1"/>
    <col min="4357" max="4357" width="6.85546875" style="34" customWidth="1"/>
    <col min="4358" max="4603" width="9.140625" style="34"/>
    <col min="4604" max="4604" width="5.5703125" style="34" customWidth="1"/>
    <col min="4605" max="4605" width="8.7109375" style="34" customWidth="1"/>
    <col min="4606" max="4607" width="17.7109375" style="34" customWidth="1"/>
    <col min="4608" max="4608" width="16.42578125" style="34" customWidth="1"/>
    <col min="4609" max="4609" width="16.5703125" style="34" customWidth="1"/>
    <col min="4610" max="4610" width="15.42578125" style="34" customWidth="1"/>
    <col min="4611" max="4611" width="17" style="34" customWidth="1"/>
    <col min="4612" max="4612" width="16.7109375" style="34" customWidth="1"/>
    <col min="4613" max="4613" width="6.85546875" style="34" customWidth="1"/>
    <col min="4614" max="4859" width="9.140625" style="34"/>
    <col min="4860" max="4860" width="5.5703125" style="34" customWidth="1"/>
    <col min="4861" max="4861" width="8.7109375" style="34" customWidth="1"/>
    <col min="4862" max="4863" width="17.7109375" style="34" customWidth="1"/>
    <col min="4864" max="4864" width="16.42578125" style="34" customWidth="1"/>
    <col min="4865" max="4865" width="16.5703125" style="34" customWidth="1"/>
    <col min="4866" max="4866" width="15.42578125" style="34" customWidth="1"/>
    <col min="4867" max="4867" width="17" style="34" customWidth="1"/>
    <col min="4868" max="4868" width="16.7109375" style="34" customWidth="1"/>
    <col min="4869" max="4869" width="6.85546875" style="34" customWidth="1"/>
    <col min="4870" max="5115" width="9.140625" style="34"/>
    <col min="5116" max="5116" width="5.5703125" style="34" customWidth="1"/>
    <col min="5117" max="5117" width="8.7109375" style="34" customWidth="1"/>
    <col min="5118" max="5119" width="17.7109375" style="34" customWidth="1"/>
    <col min="5120" max="5120" width="16.42578125" style="34" customWidth="1"/>
    <col min="5121" max="5121" width="16.5703125" style="34" customWidth="1"/>
    <col min="5122" max="5122" width="15.42578125" style="34" customWidth="1"/>
    <col min="5123" max="5123" width="17" style="34" customWidth="1"/>
    <col min="5124" max="5124" width="16.7109375" style="34" customWidth="1"/>
    <col min="5125" max="5125" width="6.85546875" style="34" customWidth="1"/>
    <col min="5126" max="5371" width="9.140625" style="34"/>
    <col min="5372" max="5372" width="5.5703125" style="34" customWidth="1"/>
    <col min="5373" max="5373" width="8.7109375" style="34" customWidth="1"/>
    <col min="5374" max="5375" width="17.7109375" style="34" customWidth="1"/>
    <col min="5376" max="5376" width="16.42578125" style="34" customWidth="1"/>
    <col min="5377" max="5377" width="16.5703125" style="34" customWidth="1"/>
    <col min="5378" max="5378" width="15.42578125" style="34" customWidth="1"/>
    <col min="5379" max="5379" width="17" style="34" customWidth="1"/>
    <col min="5380" max="5380" width="16.7109375" style="34" customWidth="1"/>
    <col min="5381" max="5381" width="6.85546875" style="34" customWidth="1"/>
    <col min="5382" max="5627" width="9.140625" style="34"/>
    <col min="5628" max="5628" width="5.5703125" style="34" customWidth="1"/>
    <col min="5629" max="5629" width="8.7109375" style="34" customWidth="1"/>
    <col min="5630" max="5631" width="17.7109375" style="34" customWidth="1"/>
    <col min="5632" max="5632" width="16.42578125" style="34" customWidth="1"/>
    <col min="5633" max="5633" width="16.5703125" style="34" customWidth="1"/>
    <col min="5634" max="5634" width="15.42578125" style="34" customWidth="1"/>
    <col min="5635" max="5635" width="17" style="34" customWidth="1"/>
    <col min="5636" max="5636" width="16.7109375" style="34" customWidth="1"/>
    <col min="5637" max="5637" width="6.85546875" style="34" customWidth="1"/>
    <col min="5638" max="5883" width="9.140625" style="34"/>
    <col min="5884" max="5884" width="5.5703125" style="34" customWidth="1"/>
    <col min="5885" max="5885" width="8.7109375" style="34" customWidth="1"/>
    <col min="5886" max="5887" width="17.7109375" style="34" customWidth="1"/>
    <col min="5888" max="5888" width="16.42578125" style="34" customWidth="1"/>
    <col min="5889" max="5889" width="16.5703125" style="34" customWidth="1"/>
    <col min="5890" max="5890" width="15.42578125" style="34" customWidth="1"/>
    <col min="5891" max="5891" width="17" style="34" customWidth="1"/>
    <col min="5892" max="5892" width="16.7109375" style="34" customWidth="1"/>
    <col min="5893" max="5893" width="6.85546875" style="34" customWidth="1"/>
    <col min="5894" max="6139" width="9.140625" style="34"/>
    <col min="6140" max="6140" width="5.5703125" style="34" customWidth="1"/>
    <col min="6141" max="6141" width="8.7109375" style="34" customWidth="1"/>
    <col min="6142" max="6143" width="17.7109375" style="34" customWidth="1"/>
    <col min="6144" max="6144" width="16.42578125" style="34" customWidth="1"/>
    <col min="6145" max="6145" width="16.5703125" style="34" customWidth="1"/>
    <col min="6146" max="6146" width="15.42578125" style="34" customWidth="1"/>
    <col min="6147" max="6147" width="17" style="34" customWidth="1"/>
    <col min="6148" max="6148" width="16.7109375" style="34" customWidth="1"/>
    <col min="6149" max="6149" width="6.85546875" style="34" customWidth="1"/>
    <col min="6150" max="6395" width="9.140625" style="34"/>
    <col min="6396" max="6396" width="5.5703125" style="34" customWidth="1"/>
    <col min="6397" max="6397" width="8.7109375" style="34" customWidth="1"/>
    <col min="6398" max="6399" width="17.7109375" style="34" customWidth="1"/>
    <col min="6400" max="6400" width="16.42578125" style="34" customWidth="1"/>
    <col min="6401" max="6401" width="16.5703125" style="34" customWidth="1"/>
    <col min="6402" max="6402" width="15.42578125" style="34" customWidth="1"/>
    <col min="6403" max="6403" width="17" style="34" customWidth="1"/>
    <col min="6404" max="6404" width="16.7109375" style="34" customWidth="1"/>
    <col min="6405" max="6405" width="6.85546875" style="34" customWidth="1"/>
    <col min="6406" max="6651" width="9.140625" style="34"/>
    <col min="6652" max="6652" width="5.5703125" style="34" customWidth="1"/>
    <col min="6653" max="6653" width="8.7109375" style="34" customWidth="1"/>
    <col min="6654" max="6655" width="17.7109375" style="34" customWidth="1"/>
    <col min="6656" max="6656" width="16.42578125" style="34" customWidth="1"/>
    <col min="6657" max="6657" width="16.5703125" style="34" customWidth="1"/>
    <col min="6658" max="6658" width="15.42578125" style="34" customWidth="1"/>
    <col min="6659" max="6659" width="17" style="34" customWidth="1"/>
    <col min="6660" max="6660" width="16.7109375" style="34" customWidth="1"/>
    <col min="6661" max="6661" width="6.85546875" style="34" customWidth="1"/>
    <col min="6662" max="6907" width="9.140625" style="34"/>
    <col min="6908" max="6908" width="5.5703125" style="34" customWidth="1"/>
    <col min="6909" max="6909" width="8.7109375" style="34" customWidth="1"/>
    <col min="6910" max="6911" width="17.7109375" style="34" customWidth="1"/>
    <col min="6912" max="6912" width="16.42578125" style="34" customWidth="1"/>
    <col min="6913" max="6913" width="16.5703125" style="34" customWidth="1"/>
    <col min="6914" max="6914" width="15.42578125" style="34" customWidth="1"/>
    <col min="6915" max="6915" width="17" style="34" customWidth="1"/>
    <col min="6916" max="6916" width="16.7109375" style="34" customWidth="1"/>
    <col min="6917" max="6917" width="6.85546875" style="34" customWidth="1"/>
    <col min="6918" max="7163" width="9.140625" style="34"/>
    <col min="7164" max="7164" width="5.5703125" style="34" customWidth="1"/>
    <col min="7165" max="7165" width="8.7109375" style="34" customWidth="1"/>
    <col min="7166" max="7167" width="17.7109375" style="34" customWidth="1"/>
    <col min="7168" max="7168" width="16.42578125" style="34" customWidth="1"/>
    <col min="7169" max="7169" width="16.5703125" style="34" customWidth="1"/>
    <col min="7170" max="7170" width="15.42578125" style="34" customWidth="1"/>
    <col min="7171" max="7171" width="17" style="34" customWidth="1"/>
    <col min="7172" max="7172" width="16.7109375" style="34" customWidth="1"/>
    <col min="7173" max="7173" width="6.85546875" style="34" customWidth="1"/>
    <col min="7174" max="7419" width="9.140625" style="34"/>
    <col min="7420" max="7420" width="5.5703125" style="34" customWidth="1"/>
    <col min="7421" max="7421" width="8.7109375" style="34" customWidth="1"/>
    <col min="7422" max="7423" width="17.7109375" style="34" customWidth="1"/>
    <col min="7424" max="7424" width="16.42578125" style="34" customWidth="1"/>
    <col min="7425" max="7425" width="16.5703125" style="34" customWidth="1"/>
    <col min="7426" max="7426" width="15.42578125" style="34" customWidth="1"/>
    <col min="7427" max="7427" width="17" style="34" customWidth="1"/>
    <col min="7428" max="7428" width="16.7109375" style="34" customWidth="1"/>
    <col min="7429" max="7429" width="6.85546875" style="34" customWidth="1"/>
    <col min="7430" max="7675" width="9.140625" style="34"/>
    <col min="7676" max="7676" width="5.5703125" style="34" customWidth="1"/>
    <col min="7677" max="7677" width="8.7109375" style="34" customWidth="1"/>
    <col min="7678" max="7679" width="17.7109375" style="34" customWidth="1"/>
    <col min="7680" max="7680" width="16.42578125" style="34" customWidth="1"/>
    <col min="7681" max="7681" width="16.5703125" style="34" customWidth="1"/>
    <col min="7682" max="7682" width="15.42578125" style="34" customWidth="1"/>
    <col min="7683" max="7683" width="17" style="34" customWidth="1"/>
    <col min="7684" max="7684" width="16.7109375" style="34" customWidth="1"/>
    <col min="7685" max="7685" width="6.85546875" style="34" customWidth="1"/>
    <col min="7686" max="7931" width="9.140625" style="34"/>
    <col min="7932" max="7932" width="5.5703125" style="34" customWidth="1"/>
    <col min="7933" max="7933" width="8.7109375" style="34" customWidth="1"/>
    <col min="7934" max="7935" width="17.7109375" style="34" customWidth="1"/>
    <col min="7936" max="7936" width="16.42578125" style="34" customWidth="1"/>
    <col min="7937" max="7937" width="16.5703125" style="34" customWidth="1"/>
    <col min="7938" max="7938" width="15.42578125" style="34" customWidth="1"/>
    <col min="7939" max="7939" width="17" style="34" customWidth="1"/>
    <col min="7940" max="7940" width="16.7109375" style="34" customWidth="1"/>
    <col min="7941" max="7941" width="6.85546875" style="34" customWidth="1"/>
    <col min="7942" max="8187" width="9.140625" style="34"/>
    <col min="8188" max="8188" width="5.5703125" style="34" customWidth="1"/>
    <col min="8189" max="8189" width="8.7109375" style="34" customWidth="1"/>
    <col min="8190" max="8191" width="17.7109375" style="34" customWidth="1"/>
    <col min="8192" max="8192" width="16.42578125" style="34" customWidth="1"/>
    <col min="8193" max="8193" width="16.5703125" style="34" customWidth="1"/>
    <col min="8194" max="8194" width="15.42578125" style="34" customWidth="1"/>
    <col min="8195" max="8195" width="17" style="34" customWidth="1"/>
    <col min="8196" max="8196" width="16.7109375" style="34" customWidth="1"/>
    <col min="8197" max="8197" width="6.85546875" style="34" customWidth="1"/>
    <col min="8198" max="8443" width="9.140625" style="34"/>
    <col min="8444" max="8444" width="5.5703125" style="34" customWidth="1"/>
    <col min="8445" max="8445" width="8.7109375" style="34" customWidth="1"/>
    <col min="8446" max="8447" width="17.7109375" style="34" customWidth="1"/>
    <col min="8448" max="8448" width="16.42578125" style="34" customWidth="1"/>
    <col min="8449" max="8449" width="16.5703125" style="34" customWidth="1"/>
    <col min="8450" max="8450" width="15.42578125" style="34" customWidth="1"/>
    <col min="8451" max="8451" width="17" style="34" customWidth="1"/>
    <col min="8452" max="8452" width="16.7109375" style="34" customWidth="1"/>
    <col min="8453" max="8453" width="6.85546875" style="34" customWidth="1"/>
    <col min="8454" max="8699" width="9.140625" style="34"/>
    <col min="8700" max="8700" width="5.5703125" style="34" customWidth="1"/>
    <col min="8701" max="8701" width="8.7109375" style="34" customWidth="1"/>
    <col min="8702" max="8703" width="17.7109375" style="34" customWidth="1"/>
    <col min="8704" max="8704" width="16.42578125" style="34" customWidth="1"/>
    <col min="8705" max="8705" width="16.5703125" style="34" customWidth="1"/>
    <col min="8706" max="8706" width="15.42578125" style="34" customWidth="1"/>
    <col min="8707" max="8707" width="17" style="34" customWidth="1"/>
    <col min="8708" max="8708" width="16.7109375" style="34" customWidth="1"/>
    <col min="8709" max="8709" width="6.85546875" style="34" customWidth="1"/>
    <col min="8710" max="8955" width="9.140625" style="34"/>
    <col min="8956" max="8956" width="5.5703125" style="34" customWidth="1"/>
    <col min="8957" max="8957" width="8.7109375" style="34" customWidth="1"/>
    <col min="8958" max="8959" width="17.7109375" style="34" customWidth="1"/>
    <col min="8960" max="8960" width="16.42578125" style="34" customWidth="1"/>
    <col min="8961" max="8961" width="16.5703125" style="34" customWidth="1"/>
    <col min="8962" max="8962" width="15.42578125" style="34" customWidth="1"/>
    <col min="8963" max="8963" width="17" style="34" customWidth="1"/>
    <col min="8964" max="8964" width="16.7109375" style="34" customWidth="1"/>
    <col min="8965" max="8965" width="6.85546875" style="34" customWidth="1"/>
    <col min="8966" max="9211" width="9.140625" style="34"/>
    <col min="9212" max="9212" width="5.5703125" style="34" customWidth="1"/>
    <col min="9213" max="9213" width="8.7109375" style="34" customWidth="1"/>
    <col min="9214" max="9215" width="17.7109375" style="34" customWidth="1"/>
    <col min="9216" max="9216" width="16.42578125" style="34" customWidth="1"/>
    <col min="9217" max="9217" width="16.5703125" style="34" customWidth="1"/>
    <col min="9218" max="9218" width="15.42578125" style="34" customWidth="1"/>
    <col min="9219" max="9219" width="17" style="34" customWidth="1"/>
    <col min="9220" max="9220" width="16.7109375" style="34" customWidth="1"/>
    <col min="9221" max="9221" width="6.85546875" style="34" customWidth="1"/>
    <col min="9222" max="9467" width="9.140625" style="34"/>
    <col min="9468" max="9468" width="5.5703125" style="34" customWidth="1"/>
    <col min="9469" max="9469" width="8.7109375" style="34" customWidth="1"/>
    <col min="9470" max="9471" width="17.7109375" style="34" customWidth="1"/>
    <col min="9472" max="9472" width="16.42578125" style="34" customWidth="1"/>
    <col min="9473" max="9473" width="16.5703125" style="34" customWidth="1"/>
    <col min="9474" max="9474" width="15.42578125" style="34" customWidth="1"/>
    <col min="9475" max="9475" width="17" style="34" customWidth="1"/>
    <col min="9476" max="9476" width="16.7109375" style="34" customWidth="1"/>
    <col min="9477" max="9477" width="6.85546875" style="34" customWidth="1"/>
    <col min="9478" max="9723" width="9.140625" style="34"/>
    <col min="9724" max="9724" width="5.5703125" style="34" customWidth="1"/>
    <col min="9725" max="9725" width="8.7109375" style="34" customWidth="1"/>
    <col min="9726" max="9727" width="17.7109375" style="34" customWidth="1"/>
    <col min="9728" max="9728" width="16.42578125" style="34" customWidth="1"/>
    <col min="9729" max="9729" width="16.5703125" style="34" customWidth="1"/>
    <col min="9730" max="9730" width="15.42578125" style="34" customWidth="1"/>
    <col min="9731" max="9731" width="17" style="34" customWidth="1"/>
    <col min="9732" max="9732" width="16.7109375" style="34" customWidth="1"/>
    <col min="9733" max="9733" width="6.85546875" style="34" customWidth="1"/>
    <col min="9734" max="9979" width="9.140625" style="34"/>
    <col min="9980" max="9980" width="5.5703125" style="34" customWidth="1"/>
    <col min="9981" max="9981" width="8.7109375" style="34" customWidth="1"/>
    <col min="9982" max="9983" width="17.7109375" style="34" customWidth="1"/>
    <col min="9984" max="9984" width="16.42578125" style="34" customWidth="1"/>
    <col min="9985" max="9985" width="16.5703125" style="34" customWidth="1"/>
    <col min="9986" max="9986" width="15.42578125" style="34" customWidth="1"/>
    <col min="9987" max="9987" width="17" style="34" customWidth="1"/>
    <col min="9988" max="9988" width="16.7109375" style="34" customWidth="1"/>
    <col min="9989" max="9989" width="6.85546875" style="34" customWidth="1"/>
    <col min="9990" max="10235" width="9.140625" style="34"/>
    <col min="10236" max="10236" width="5.5703125" style="34" customWidth="1"/>
    <col min="10237" max="10237" width="8.7109375" style="34" customWidth="1"/>
    <col min="10238" max="10239" width="17.7109375" style="34" customWidth="1"/>
    <col min="10240" max="10240" width="16.42578125" style="34" customWidth="1"/>
    <col min="10241" max="10241" width="16.5703125" style="34" customWidth="1"/>
    <col min="10242" max="10242" width="15.42578125" style="34" customWidth="1"/>
    <col min="10243" max="10243" width="17" style="34" customWidth="1"/>
    <col min="10244" max="10244" width="16.7109375" style="34" customWidth="1"/>
    <col min="10245" max="10245" width="6.85546875" style="34" customWidth="1"/>
    <col min="10246" max="10491" width="9.140625" style="34"/>
    <col min="10492" max="10492" width="5.5703125" style="34" customWidth="1"/>
    <col min="10493" max="10493" width="8.7109375" style="34" customWidth="1"/>
    <col min="10494" max="10495" width="17.7109375" style="34" customWidth="1"/>
    <col min="10496" max="10496" width="16.42578125" style="34" customWidth="1"/>
    <col min="10497" max="10497" width="16.5703125" style="34" customWidth="1"/>
    <col min="10498" max="10498" width="15.42578125" style="34" customWidth="1"/>
    <col min="10499" max="10499" width="17" style="34" customWidth="1"/>
    <col min="10500" max="10500" width="16.7109375" style="34" customWidth="1"/>
    <col min="10501" max="10501" width="6.85546875" style="34" customWidth="1"/>
    <col min="10502" max="10747" width="9.140625" style="34"/>
    <col min="10748" max="10748" width="5.5703125" style="34" customWidth="1"/>
    <col min="10749" max="10749" width="8.7109375" style="34" customWidth="1"/>
    <col min="10750" max="10751" width="17.7109375" style="34" customWidth="1"/>
    <col min="10752" max="10752" width="16.42578125" style="34" customWidth="1"/>
    <col min="10753" max="10753" width="16.5703125" style="34" customWidth="1"/>
    <col min="10754" max="10754" width="15.42578125" style="34" customWidth="1"/>
    <col min="10755" max="10755" width="17" style="34" customWidth="1"/>
    <col min="10756" max="10756" width="16.7109375" style="34" customWidth="1"/>
    <col min="10757" max="10757" width="6.85546875" style="34" customWidth="1"/>
    <col min="10758" max="11003" width="9.140625" style="34"/>
    <col min="11004" max="11004" width="5.5703125" style="34" customWidth="1"/>
    <col min="11005" max="11005" width="8.7109375" style="34" customWidth="1"/>
    <col min="11006" max="11007" width="17.7109375" style="34" customWidth="1"/>
    <col min="11008" max="11008" width="16.42578125" style="34" customWidth="1"/>
    <col min="11009" max="11009" width="16.5703125" style="34" customWidth="1"/>
    <col min="11010" max="11010" width="15.42578125" style="34" customWidth="1"/>
    <col min="11011" max="11011" width="17" style="34" customWidth="1"/>
    <col min="11012" max="11012" width="16.7109375" style="34" customWidth="1"/>
    <col min="11013" max="11013" width="6.85546875" style="34" customWidth="1"/>
    <col min="11014" max="11259" width="9.140625" style="34"/>
    <col min="11260" max="11260" width="5.5703125" style="34" customWidth="1"/>
    <col min="11261" max="11261" width="8.7109375" style="34" customWidth="1"/>
    <col min="11262" max="11263" width="17.7109375" style="34" customWidth="1"/>
    <col min="11264" max="11264" width="16.42578125" style="34" customWidth="1"/>
    <col min="11265" max="11265" width="16.5703125" style="34" customWidth="1"/>
    <col min="11266" max="11266" width="15.42578125" style="34" customWidth="1"/>
    <col min="11267" max="11267" width="17" style="34" customWidth="1"/>
    <col min="11268" max="11268" width="16.7109375" style="34" customWidth="1"/>
    <col min="11269" max="11269" width="6.85546875" style="34" customWidth="1"/>
    <col min="11270" max="11515" width="9.140625" style="34"/>
    <col min="11516" max="11516" width="5.5703125" style="34" customWidth="1"/>
    <col min="11517" max="11517" width="8.7109375" style="34" customWidth="1"/>
    <col min="11518" max="11519" width="17.7109375" style="34" customWidth="1"/>
    <col min="11520" max="11520" width="16.42578125" style="34" customWidth="1"/>
    <col min="11521" max="11521" width="16.5703125" style="34" customWidth="1"/>
    <col min="11522" max="11522" width="15.42578125" style="34" customWidth="1"/>
    <col min="11523" max="11523" width="17" style="34" customWidth="1"/>
    <col min="11524" max="11524" width="16.7109375" style="34" customWidth="1"/>
    <col min="11525" max="11525" width="6.85546875" style="34" customWidth="1"/>
    <col min="11526" max="11771" width="9.140625" style="34"/>
    <col min="11772" max="11772" width="5.5703125" style="34" customWidth="1"/>
    <col min="11773" max="11773" width="8.7109375" style="34" customWidth="1"/>
    <col min="11774" max="11775" width="17.7109375" style="34" customWidth="1"/>
    <col min="11776" max="11776" width="16.42578125" style="34" customWidth="1"/>
    <col min="11777" max="11777" width="16.5703125" style="34" customWidth="1"/>
    <col min="11778" max="11778" width="15.42578125" style="34" customWidth="1"/>
    <col min="11779" max="11779" width="17" style="34" customWidth="1"/>
    <col min="11780" max="11780" width="16.7109375" style="34" customWidth="1"/>
    <col min="11781" max="11781" width="6.85546875" style="34" customWidth="1"/>
    <col min="11782" max="12027" width="9.140625" style="34"/>
    <col min="12028" max="12028" width="5.5703125" style="34" customWidth="1"/>
    <col min="12029" max="12029" width="8.7109375" style="34" customWidth="1"/>
    <col min="12030" max="12031" width="17.7109375" style="34" customWidth="1"/>
    <col min="12032" max="12032" width="16.42578125" style="34" customWidth="1"/>
    <col min="12033" max="12033" width="16.5703125" style="34" customWidth="1"/>
    <col min="12034" max="12034" width="15.42578125" style="34" customWidth="1"/>
    <col min="12035" max="12035" width="17" style="34" customWidth="1"/>
    <col min="12036" max="12036" width="16.7109375" style="34" customWidth="1"/>
    <col min="12037" max="12037" width="6.85546875" style="34" customWidth="1"/>
    <col min="12038" max="12283" width="9.140625" style="34"/>
    <col min="12284" max="12284" width="5.5703125" style="34" customWidth="1"/>
    <col min="12285" max="12285" width="8.7109375" style="34" customWidth="1"/>
    <col min="12286" max="12287" width="17.7109375" style="34" customWidth="1"/>
    <col min="12288" max="12288" width="16.42578125" style="34" customWidth="1"/>
    <col min="12289" max="12289" width="16.5703125" style="34" customWidth="1"/>
    <col min="12290" max="12290" width="15.42578125" style="34" customWidth="1"/>
    <col min="12291" max="12291" width="17" style="34" customWidth="1"/>
    <col min="12292" max="12292" width="16.7109375" style="34" customWidth="1"/>
    <col min="12293" max="12293" width="6.85546875" style="34" customWidth="1"/>
    <col min="12294" max="12539" width="9.140625" style="34"/>
    <col min="12540" max="12540" width="5.5703125" style="34" customWidth="1"/>
    <col min="12541" max="12541" width="8.7109375" style="34" customWidth="1"/>
    <col min="12542" max="12543" width="17.7109375" style="34" customWidth="1"/>
    <col min="12544" max="12544" width="16.42578125" style="34" customWidth="1"/>
    <col min="12545" max="12545" width="16.5703125" style="34" customWidth="1"/>
    <col min="12546" max="12546" width="15.42578125" style="34" customWidth="1"/>
    <col min="12547" max="12547" width="17" style="34" customWidth="1"/>
    <col min="12548" max="12548" width="16.7109375" style="34" customWidth="1"/>
    <col min="12549" max="12549" width="6.85546875" style="34" customWidth="1"/>
    <col min="12550" max="12795" width="9.140625" style="34"/>
    <col min="12796" max="12796" width="5.5703125" style="34" customWidth="1"/>
    <col min="12797" max="12797" width="8.7109375" style="34" customWidth="1"/>
    <col min="12798" max="12799" width="17.7109375" style="34" customWidth="1"/>
    <col min="12800" max="12800" width="16.42578125" style="34" customWidth="1"/>
    <col min="12801" max="12801" width="16.5703125" style="34" customWidth="1"/>
    <col min="12802" max="12802" width="15.42578125" style="34" customWidth="1"/>
    <col min="12803" max="12803" width="17" style="34" customWidth="1"/>
    <col min="12804" max="12804" width="16.7109375" style="34" customWidth="1"/>
    <col min="12805" max="12805" width="6.85546875" style="34" customWidth="1"/>
    <col min="12806" max="13051" width="9.140625" style="34"/>
    <col min="13052" max="13052" width="5.5703125" style="34" customWidth="1"/>
    <col min="13053" max="13053" width="8.7109375" style="34" customWidth="1"/>
    <col min="13054" max="13055" width="17.7109375" style="34" customWidth="1"/>
    <col min="13056" max="13056" width="16.42578125" style="34" customWidth="1"/>
    <col min="13057" max="13057" width="16.5703125" style="34" customWidth="1"/>
    <col min="13058" max="13058" width="15.42578125" style="34" customWidth="1"/>
    <col min="13059" max="13059" width="17" style="34" customWidth="1"/>
    <col min="13060" max="13060" width="16.7109375" style="34" customWidth="1"/>
    <col min="13061" max="13061" width="6.85546875" style="34" customWidth="1"/>
    <col min="13062" max="13307" width="9.140625" style="34"/>
    <col min="13308" max="13308" width="5.5703125" style="34" customWidth="1"/>
    <col min="13309" max="13309" width="8.7109375" style="34" customWidth="1"/>
    <col min="13310" max="13311" width="17.7109375" style="34" customWidth="1"/>
    <col min="13312" max="13312" width="16.42578125" style="34" customWidth="1"/>
    <col min="13313" max="13313" width="16.5703125" style="34" customWidth="1"/>
    <col min="13314" max="13314" width="15.42578125" style="34" customWidth="1"/>
    <col min="13315" max="13315" width="17" style="34" customWidth="1"/>
    <col min="13316" max="13316" width="16.7109375" style="34" customWidth="1"/>
    <col min="13317" max="13317" width="6.85546875" style="34" customWidth="1"/>
    <col min="13318" max="13563" width="9.140625" style="34"/>
    <col min="13564" max="13564" width="5.5703125" style="34" customWidth="1"/>
    <col min="13565" max="13565" width="8.7109375" style="34" customWidth="1"/>
    <col min="13566" max="13567" width="17.7109375" style="34" customWidth="1"/>
    <col min="13568" max="13568" width="16.42578125" style="34" customWidth="1"/>
    <col min="13569" max="13569" width="16.5703125" style="34" customWidth="1"/>
    <col min="13570" max="13570" width="15.42578125" style="34" customWidth="1"/>
    <col min="13571" max="13571" width="17" style="34" customWidth="1"/>
    <col min="13572" max="13572" width="16.7109375" style="34" customWidth="1"/>
    <col min="13573" max="13573" width="6.85546875" style="34" customWidth="1"/>
    <col min="13574" max="13819" width="9.140625" style="34"/>
    <col min="13820" max="13820" width="5.5703125" style="34" customWidth="1"/>
    <col min="13821" max="13821" width="8.7109375" style="34" customWidth="1"/>
    <col min="13822" max="13823" width="17.7109375" style="34" customWidth="1"/>
    <col min="13824" max="13824" width="16.42578125" style="34" customWidth="1"/>
    <col min="13825" max="13825" width="16.5703125" style="34" customWidth="1"/>
    <col min="13826" max="13826" width="15.42578125" style="34" customWidth="1"/>
    <col min="13827" max="13827" width="17" style="34" customWidth="1"/>
    <col min="13828" max="13828" width="16.7109375" style="34" customWidth="1"/>
    <col min="13829" max="13829" width="6.85546875" style="34" customWidth="1"/>
    <col min="13830" max="14075" width="9.140625" style="34"/>
    <col min="14076" max="14076" width="5.5703125" style="34" customWidth="1"/>
    <col min="14077" max="14077" width="8.7109375" style="34" customWidth="1"/>
    <col min="14078" max="14079" width="17.7109375" style="34" customWidth="1"/>
    <col min="14080" max="14080" width="16.42578125" style="34" customWidth="1"/>
    <col min="14081" max="14081" width="16.5703125" style="34" customWidth="1"/>
    <col min="14082" max="14082" width="15.42578125" style="34" customWidth="1"/>
    <col min="14083" max="14083" width="17" style="34" customWidth="1"/>
    <col min="14084" max="14084" width="16.7109375" style="34" customWidth="1"/>
    <col min="14085" max="14085" width="6.85546875" style="34" customWidth="1"/>
    <col min="14086" max="14331" width="9.140625" style="34"/>
    <col min="14332" max="14332" width="5.5703125" style="34" customWidth="1"/>
    <col min="14333" max="14333" width="8.7109375" style="34" customWidth="1"/>
    <col min="14334" max="14335" width="17.7109375" style="34" customWidth="1"/>
    <col min="14336" max="14336" width="16.42578125" style="34" customWidth="1"/>
    <col min="14337" max="14337" width="16.5703125" style="34" customWidth="1"/>
    <col min="14338" max="14338" width="15.42578125" style="34" customWidth="1"/>
    <col min="14339" max="14339" width="17" style="34" customWidth="1"/>
    <col min="14340" max="14340" width="16.7109375" style="34" customWidth="1"/>
    <col min="14341" max="14341" width="6.85546875" style="34" customWidth="1"/>
    <col min="14342" max="14587" width="9.140625" style="34"/>
    <col min="14588" max="14588" width="5.5703125" style="34" customWidth="1"/>
    <col min="14589" max="14589" width="8.7109375" style="34" customWidth="1"/>
    <col min="14590" max="14591" width="17.7109375" style="34" customWidth="1"/>
    <col min="14592" max="14592" width="16.42578125" style="34" customWidth="1"/>
    <col min="14593" max="14593" width="16.5703125" style="34" customWidth="1"/>
    <col min="14594" max="14594" width="15.42578125" style="34" customWidth="1"/>
    <col min="14595" max="14595" width="17" style="34" customWidth="1"/>
    <col min="14596" max="14596" width="16.7109375" style="34" customWidth="1"/>
    <col min="14597" max="14597" width="6.85546875" style="34" customWidth="1"/>
    <col min="14598" max="14843" width="9.140625" style="34"/>
    <col min="14844" max="14844" width="5.5703125" style="34" customWidth="1"/>
    <col min="14845" max="14845" width="8.7109375" style="34" customWidth="1"/>
    <col min="14846" max="14847" width="17.7109375" style="34" customWidth="1"/>
    <col min="14848" max="14848" width="16.42578125" style="34" customWidth="1"/>
    <col min="14849" max="14849" width="16.5703125" style="34" customWidth="1"/>
    <col min="14850" max="14850" width="15.42578125" style="34" customWidth="1"/>
    <col min="14851" max="14851" width="17" style="34" customWidth="1"/>
    <col min="14852" max="14852" width="16.7109375" style="34" customWidth="1"/>
    <col min="14853" max="14853" width="6.85546875" style="34" customWidth="1"/>
    <col min="14854" max="15099" width="9.140625" style="34"/>
    <col min="15100" max="15100" width="5.5703125" style="34" customWidth="1"/>
    <col min="15101" max="15101" width="8.7109375" style="34" customWidth="1"/>
    <col min="15102" max="15103" width="17.7109375" style="34" customWidth="1"/>
    <col min="15104" max="15104" width="16.42578125" style="34" customWidth="1"/>
    <col min="15105" max="15105" width="16.5703125" style="34" customWidth="1"/>
    <col min="15106" max="15106" width="15.42578125" style="34" customWidth="1"/>
    <col min="15107" max="15107" width="17" style="34" customWidth="1"/>
    <col min="15108" max="15108" width="16.7109375" style="34" customWidth="1"/>
    <col min="15109" max="15109" width="6.85546875" style="34" customWidth="1"/>
    <col min="15110" max="15355" width="9.140625" style="34"/>
    <col min="15356" max="15356" width="5.5703125" style="34" customWidth="1"/>
    <col min="15357" max="15357" width="8.7109375" style="34" customWidth="1"/>
    <col min="15358" max="15359" width="17.7109375" style="34" customWidth="1"/>
    <col min="15360" max="15360" width="16.42578125" style="34" customWidth="1"/>
    <col min="15361" max="15361" width="16.5703125" style="34" customWidth="1"/>
    <col min="15362" max="15362" width="15.42578125" style="34" customWidth="1"/>
    <col min="15363" max="15363" width="17" style="34" customWidth="1"/>
    <col min="15364" max="15364" width="16.7109375" style="34" customWidth="1"/>
    <col min="15365" max="15365" width="6.85546875" style="34" customWidth="1"/>
    <col min="15366" max="15611" width="9.140625" style="34"/>
    <col min="15612" max="15612" width="5.5703125" style="34" customWidth="1"/>
    <col min="15613" max="15613" width="8.7109375" style="34" customWidth="1"/>
    <col min="15614" max="15615" width="17.7109375" style="34" customWidth="1"/>
    <col min="15616" max="15616" width="16.42578125" style="34" customWidth="1"/>
    <col min="15617" max="15617" width="16.5703125" style="34" customWidth="1"/>
    <col min="15618" max="15618" width="15.42578125" style="34" customWidth="1"/>
    <col min="15619" max="15619" width="17" style="34" customWidth="1"/>
    <col min="15620" max="15620" width="16.7109375" style="34" customWidth="1"/>
    <col min="15621" max="15621" width="6.85546875" style="34" customWidth="1"/>
    <col min="15622" max="15867" width="9.140625" style="34"/>
    <col min="15868" max="15868" width="5.5703125" style="34" customWidth="1"/>
    <col min="15869" max="15869" width="8.7109375" style="34" customWidth="1"/>
    <col min="15870" max="15871" width="17.7109375" style="34" customWidth="1"/>
    <col min="15872" max="15872" width="16.42578125" style="34" customWidth="1"/>
    <col min="15873" max="15873" width="16.5703125" style="34" customWidth="1"/>
    <col min="15874" max="15874" width="15.42578125" style="34" customWidth="1"/>
    <col min="15875" max="15875" width="17" style="34" customWidth="1"/>
    <col min="15876" max="15876" width="16.7109375" style="34" customWidth="1"/>
    <col min="15877" max="15877" width="6.85546875" style="34" customWidth="1"/>
    <col min="15878" max="16123" width="9.140625" style="34"/>
    <col min="16124" max="16124" width="5.5703125" style="34" customWidth="1"/>
    <col min="16125" max="16125" width="8.7109375" style="34" customWidth="1"/>
    <col min="16126" max="16127" width="17.7109375" style="34" customWidth="1"/>
    <col min="16128" max="16128" width="16.42578125" style="34" customWidth="1"/>
    <col min="16129" max="16129" width="16.5703125" style="34" customWidth="1"/>
    <col min="16130" max="16130" width="15.42578125" style="34" customWidth="1"/>
    <col min="16131" max="16131" width="17" style="34" customWidth="1"/>
    <col min="16132" max="16132" width="16.7109375" style="34" customWidth="1"/>
    <col min="16133" max="16133" width="6.85546875" style="34" customWidth="1"/>
    <col min="16134" max="16380" width="9.140625" style="34"/>
    <col min="16381" max="16384" width="9.140625" style="34" customWidth="1"/>
  </cols>
  <sheetData>
    <row r="1" spans="1:14" x14ac:dyDescent="0.25">
      <c r="C1" s="35"/>
      <c r="E1" s="35"/>
      <c r="F1" s="35" t="s">
        <v>59</v>
      </c>
    </row>
    <row r="2" spans="1:14" x14ac:dyDescent="0.25">
      <c r="C2" s="32"/>
      <c r="E2" s="101"/>
      <c r="F2" s="101" t="s">
        <v>99</v>
      </c>
    </row>
    <row r="3" spans="1:14" x14ac:dyDescent="0.25">
      <c r="C3" s="32"/>
      <c r="E3" s="101"/>
      <c r="F3" s="101" t="s">
        <v>26</v>
      </c>
    </row>
    <row r="4" spans="1:14" x14ac:dyDescent="0.25">
      <c r="C4" s="32"/>
      <c r="E4" s="101"/>
      <c r="F4" s="101" t="s">
        <v>58</v>
      </c>
    </row>
    <row r="5" spans="1:14" x14ac:dyDescent="0.25">
      <c r="C5" s="32"/>
      <c r="E5" s="101"/>
      <c r="F5" s="101" t="s">
        <v>122</v>
      </c>
    </row>
    <row r="7" spans="1:14" ht="46.9" customHeight="1" x14ac:dyDescent="0.25">
      <c r="A7" s="376" t="s">
        <v>258</v>
      </c>
      <c r="B7" s="376"/>
      <c r="C7" s="376"/>
      <c r="D7" s="376"/>
      <c r="E7" s="376"/>
      <c r="F7" s="46"/>
    </row>
    <row r="8" spans="1:14" x14ac:dyDescent="0.25">
      <c r="A8" s="380" t="s">
        <v>0</v>
      </c>
      <c r="B8" s="380" t="s">
        <v>32</v>
      </c>
      <c r="C8" s="380"/>
      <c r="D8" s="380"/>
      <c r="E8" s="380"/>
      <c r="F8" s="111"/>
    </row>
    <row r="9" spans="1:14" x14ac:dyDescent="0.25">
      <c r="A9" s="380"/>
      <c r="B9" s="380"/>
      <c r="C9" s="102">
        <v>2020</v>
      </c>
      <c r="D9" s="82">
        <v>2021</v>
      </c>
      <c r="E9" s="82">
        <v>2022</v>
      </c>
      <c r="F9" s="112">
        <v>2023</v>
      </c>
    </row>
    <row r="10" spans="1:14" ht="15.6" customHeight="1" x14ac:dyDescent="0.25">
      <c r="A10" s="380"/>
      <c r="B10" s="380"/>
      <c r="C10" s="377" t="s">
        <v>33</v>
      </c>
      <c r="D10" s="378"/>
      <c r="E10" s="378"/>
      <c r="F10" s="379"/>
    </row>
    <row r="11" spans="1:14" x14ac:dyDescent="0.25">
      <c r="A11" s="380"/>
      <c r="B11" s="380"/>
      <c r="C11" s="48"/>
      <c r="D11" s="49">
        <v>5.0999999999999997E-2</v>
      </c>
      <c r="E11" s="49">
        <v>4.8000000000000001E-2</v>
      </c>
      <c r="F11" s="49">
        <v>4.7E-2</v>
      </c>
    </row>
    <row r="12" spans="1:14" ht="15.6" customHeight="1" x14ac:dyDescent="0.25">
      <c r="A12" s="152"/>
      <c r="B12" s="152"/>
      <c r="C12" s="378" t="s">
        <v>34</v>
      </c>
      <c r="D12" s="378"/>
      <c r="E12" s="378"/>
      <c r="F12" s="379"/>
    </row>
    <row r="13" spans="1:14" ht="15" customHeight="1" x14ac:dyDescent="0.25">
      <c r="A13" s="47">
        <v>1</v>
      </c>
      <c r="B13" s="47">
        <v>63</v>
      </c>
      <c r="C13" s="86">
        <v>4661.5309600000001</v>
      </c>
      <c r="D13" s="87">
        <f>C13*(100%+$D$11)</f>
        <v>4899.2690389599993</v>
      </c>
      <c r="E13" s="87">
        <f>D13*(100%+$E$11)</f>
        <v>5134.4339528300798</v>
      </c>
      <c r="F13" s="87">
        <f>E13*(100%+$F$11)</f>
        <v>5375.7523486130931</v>
      </c>
      <c r="L13" s="50"/>
      <c r="M13" s="50"/>
      <c r="N13" s="50"/>
    </row>
    <row r="14" spans="1:14" x14ac:dyDescent="0.25">
      <c r="A14" s="47">
        <v>2</v>
      </c>
      <c r="B14" s="47">
        <v>100</v>
      </c>
      <c r="C14" s="86">
        <v>5429.2427399999997</v>
      </c>
      <c r="D14" s="87">
        <f>C14*(100%+$D$11)</f>
        <v>5706.1341197399997</v>
      </c>
      <c r="E14" s="87">
        <f>D14*(100%+$E$11)</f>
        <v>5980.0285574875197</v>
      </c>
      <c r="F14" s="87">
        <f>E14*(100%+$F$11)</f>
        <v>6261.089899689433</v>
      </c>
      <c r="L14" s="50"/>
      <c r="M14" s="50"/>
      <c r="N14" s="50"/>
    </row>
    <row r="15" spans="1:14" x14ac:dyDescent="0.25">
      <c r="A15" s="47">
        <v>3</v>
      </c>
      <c r="B15" s="47" t="s">
        <v>29</v>
      </c>
      <c r="C15" s="86">
        <v>7534.4189399999996</v>
      </c>
      <c r="D15" s="87">
        <f t="shared" ref="D15:D26" si="0">C15*(100%+$D$11)</f>
        <v>7918.6743059399987</v>
      </c>
      <c r="E15" s="87">
        <f>D15*(100%+$E$11)</f>
        <v>8298.7706726251181</v>
      </c>
      <c r="F15" s="87">
        <f>E15*(100%+$F$11)</f>
        <v>8688.8128942384974</v>
      </c>
      <c r="L15" s="50"/>
      <c r="M15" s="50"/>
      <c r="N15" s="50"/>
    </row>
    <row r="16" spans="1:14" x14ac:dyDescent="0.25">
      <c r="A16" s="47">
        <v>4</v>
      </c>
      <c r="B16" s="47">
        <v>150</v>
      </c>
      <c r="C16" s="86">
        <v>6670.95892</v>
      </c>
      <c r="D16" s="87">
        <f t="shared" si="0"/>
        <v>7011.1778249199997</v>
      </c>
      <c r="E16" s="87">
        <f>D16*(100%+$E$11)</f>
        <v>7347.71436051616</v>
      </c>
      <c r="F16" s="87">
        <f>E16*(100%+$F$11)</f>
        <v>7693.0569354604186</v>
      </c>
      <c r="L16" s="50"/>
      <c r="M16" s="50"/>
      <c r="N16" s="50"/>
    </row>
    <row r="17" spans="1:14" x14ac:dyDescent="0.25">
      <c r="A17" s="71">
        <v>5</v>
      </c>
      <c r="B17" s="71" t="s">
        <v>101</v>
      </c>
      <c r="C17" s="86">
        <v>9947.3357309999992</v>
      </c>
      <c r="D17" s="87">
        <f t="shared" si="0"/>
        <v>10454.649853280998</v>
      </c>
      <c r="E17" s="87">
        <f>D17*(100%+$E$11)</f>
        <v>10956.473046238487</v>
      </c>
      <c r="F17" s="87">
        <f t="shared" ref="F17:F26" si="1">E17*(100%+$F$11)</f>
        <v>11471.427279411695</v>
      </c>
      <c r="L17" s="50"/>
      <c r="M17" s="50"/>
      <c r="N17" s="50"/>
    </row>
    <row r="18" spans="1:14" ht="12.75" customHeight="1" x14ac:dyDescent="0.25">
      <c r="A18" s="71">
        <v>6</v>
      </c>
      <c r="B18" s="47">
        <v>200</v>
      </c>
      <c r="C18" s="86">
        <v>7980.5568999999996</v>
      </c>
      <c r="D18" s="87">
        <f t="shared" si="0"/>
        <v>8387.5653018999983</v>
      </c>
      <c r="E18" s="87">
        <f t="shared" ref="E18:E26" si="2">D18*(100%+$E$11)</f>
        <v>8790.1684363911991</v>
      </c>
      <c r="F18" s="87">
        <f t="shared" si="1"/>
        <v>9203.3063529015853</v>
      </c>
      <c r="L18" s="50"/>
      <c r="M18" s="50"/>
      <c r="N18" s="50"/>
    </row>
    <row r="19" spans="1:14" ht="12.75" customHeight="1" x14ac:dyDescent="0.25">
      <c r="A19" s="71">
        <v>7</v>
      </c>
      <c r="B19" s="71" t="s">
        <v>102</v>
      </c>
      <c r="C19" s="86">
        <v>14948.26065</v>
      </c>
      <c r="D19" s="87">
        <f t="shared" si="0"/>
        <v>15710.621943149999</v>
      </c>
      <c r="E19" s="87">
        <f t="shared" si="2"/>
        <v>16464.731796421202</v>
      </c>
      <c r="F19" s="87">
        <f t="shared" si="1"/>
        <v>17238.574190852996</v>
      </c>
      <c r="L19" s="50"/>
      <c r="M19" s="50"/>
      <c r="N19" s="50"/>
    </row>
    <row r="20" spans="1:14" ht="12.75" customHeight="1" x14ac:dyDescent="0.25">
      <c r="A20" s="71">
        <v>8</v>
      </c>
      <c r="B20" s="47">
        <v>500</v>
      </c>
      <c r="C20" s="86">
        <v>18136.967550000001</v>
      </c>
      <c r="D20" s="87">
        <f t="shared" si="0"/>
        <v>19061.952895049999</v>
      </c>
      <c r="E20" s="87">
        <f t="shared" si="2"/>
        <v>19976.926634012401</v>
      </c>
      <c r="F20" s="87">
        <f t="shared" si="1"/>
        <v>20915.842185810983</v>
      </c>
      <c r="L20" s="50"/>
      <c r="M20" s="50"/>
      <c r="N20" s="50"/>
    </row>
    <row r="21" spans="1:14" ht="15.6" customHeight="1" x14ac:dyDescent="0.25">
      <c r="A21" s="152"/>
      <c r="B21" s="152"/>
      <c r="C21" s="377" t="s">
        <v>35</v>
      </c>
      <c r="D21" s="378"/>
      <c r="E21" s="378"/>
      <c r="F21" s="379"/>
      <c r="L21" s="50"/>
      <c r="M21" s="50"/>
      <c r="N21" s="50"/>
    </row>
    <row r="22" spans="1:14" x14ac:dyDescent="0.25">
      <c r="A22" s="47">
        <v>1</v>
      </c>
      <c r="B22" s="47">
        <v>150</v>
      </c>
      <c r="C22" s="86">
        <v>6603.8253100000002</v>
      </c>
      <c r="D22" s="87">
        <f t="shared" si="0"/>
        <v>6940.6204008099994</v>
      </c>
      <c r="E22" s="87">
        <f>D22*(100%+$E$11)</f>
        <v>7273.7701800488794</v>
      </c>
      <c r="F22" s="87">
        <f>E22*(100%+$F$11)</f>
        <v>7615.6373785111764</v>
      </c>
      <c r="L22" s="50"/>
      <c r="M22" s="50"/>
      <c r="N22" s="50"/>
    </row>
    <row r="23" spans="1:14" x14ac:dyDescent="0.25">
      <c r="A23" s="47">
        <v>2</v>
      </c>
      <c r="B23" s="47">
        <v>200</v>
      </c>
      <c r="C23" s="86">
        <v>7360.1999800000003</v>
      </c>
      <c r="D23" s="87">
        <f>C23*(100%+$D$11)</f>
        <v>7735.5701789799996</v>
      </c>
      <c r="E23" s="87">
        <f t="shared" si="2"/>
        <v>8106.8775475710399</v>
      </c>
      <c r="F23" s="87">
        <f t="shared" si="1"/>
        <v>8487.9007923068784</v>
      </c>
      <c r="L23" s="50"/>
      <c r="M23" s="50"/>
      <c r="N23" s="50"/>
    </row>
    <row r="24" spans="1:14" x14ac:dyDescent="0.25">
      <c r="A24" s="71">
        <v>3</v>
      </c>
      <c r="B24" s="71">
        <v>250</v>
      </c>
      <c r="C24" s="86">
        <v>7445.4549500000003</v>
      </c>
      <c r="D24" s="87">
        <f t="shared" ref="D24:D25" si="3">C24*(100%+$D$11)</f>
        <v>7825.1731524500001</v>
      </c>
      <c r="E24" s="87">
        <f t="shared" si="2"/>
        <v>8200.7814637676001</v>
      </c>
      <c r="F24" s="87">
        <f t="shared" si="1"/>
        <v>8586.2181925646764</v>
      </c>
      <c r="L24" s="50"/>
      <c r="M24" s="50"/>
      <c r="N24" s="50"/>
    </row>
    <row r="25" spans="1:14" x14ac:dyDescent="0.25">
      <c r="A25" s="71">
        <v>4</v>
      </c>
      <c r="B25" s="71" t="s">
        <v>100</v>
      </c>
      <c r="C25" s="86">
        <v>16872.720209999999</v>
      </c>
      <c r="D25" s="87">
        <f t="shared" si="3"/>
        <v>17733.22894071</v>
      </c>
      <c r="E25" s="87">
        <f t="shared" si="2"/>
        <v>18584.423929864079</v>
      </c>
      <c r="F25" s="87">
        <f t="shared" si="1"/>
        <v>19457.89185456769</v>
      </c>
      <c r="L25" s="50"/>
      <c r="M25" s="50"/>
      <c r="N25" s="50"/>
    </row>
    <row r="26" spans="1:14" x14ac:dyDescent="0.25">
      <c r="A26" s="71">
        <v>5</v>
      </c>
      <c r="B26" s="47">
        <v>500</v>
      </c>
      <c r="C26" s="86">
        <v>17572.645499999999</v>
      </c>
      <c r="D26" s="87">
        <f t="shared" si="0"/>
        <v>18468.850420499999</v>
      </c>
      <c r="E26" s="87">
        <f t="shared" si="2"/>
        <v>19355.355240683999</v>
      </c>
      <c r="F26" s="87">
        <f t="shared" si="1"/>
        <v>20265.056936996145</v>
      </c>
      <c r="L26" s="50"/>
      <c r="M26" s="50"/>
      <c r="N26" s="50"/>
    </row>
    <row r="27" spans="1:14" ht="11.45" customHeight="1" x14ac:dyDescent="0.25">
      <c r="A27" s="51"/>
      <c r="B27" s="52"/>
      <c r="C27" s="52"/>
      <c r="D27" s="52"/>
      <c r="E27" s="52"/>
      <c r="F27" s="52"/>
    </row>
    <row r="28" spans="1:14" ht="49.9" customHeight="1" x14ac:dyDescent="0.25">
      <c r="A28" s="376" t="s">
        <v>98</v>
      </c>
      <c r="B28" s="376"/>
      <c r="C28" s="376"/>
      <c r="D28" s="376"/>
      <c r="E28" s="376"/>
      <c r="F28" s="46"/>
    </row>
    <row r="29" spans="1:14" ht="15.6" customHeight="1" x14ac:dyDescent="0.25">
      <c r="A29" s="380" t="s">
        <v>0</v>
      </c>
      <c r="B29" s="380" t="s">
        <v>32</v>
      </c>
      <c r="C29" s="380"/>
      <c r="D29" s="380"/>
      <c r="E29" s="380"/>
      <c r="F29" s="111"/>
    </row>
    <row r="30" spans="1:14" x14ac:dyDescent="0.25">
      <c r="A30" s="380"/>
      <c r="B30" s="380"/>
      <c r="C30" s="158">
        <v>2020</v>
      </c>
      <c r="D30" s="82">
        <v>2021</v>
      </c>
      <c r="E30" s="82">
        <v>2022</v>
      </c>
      <c r="F30" s="112">
        <v>2023</v>
      </c>
    </row>
    <row r="31" spans="1:14" x14ac:dyDescent="0.25">
      <c r="A31" s="380"/>
      <c r="B31" s="380"/>
      <c r="C31" s="377" t="s">
        <v>33</v>
      </c>
      <c r="D31" s="378"/>
      <c r="E31" s="378"/>
      <c r="F31" s="379"/>
    </row>
    <row r="32" spans="1:14" x14ac:dyDescent="0.25">
      <c r="A32" s="380"/>
      <c r="B32" s="380"/>
      <c r="C32" s="48"/>
      <c r="D32" s="49">
        <v>5.0999999999999997E-2</v>
      </c>
      <c r="E32" s="49">
        <v>4.8000000000000001E-2</v>
      </c>
      <c r="F32" s="49">
        <v>4.7E-2</v>
      </c>
    </row>
    <row r="33" spans="1:6" x14ac:dyDescent="0.25">
      <c r="A33" s="152"/>
      <c r="B33" s="152"/>
      <c r="C33" s="378" t="s">
        <v>34</v>
      </c>
      <c r="D33" s="378"/>
      <c r="E33" s="378"/>
      <c r="F33" s="379"/>
    </row>
    <row r="34" spans="1:6" x14ac:dyDescent="0.25">
      <c r="A34" s="158">
        <v>1</v>
      </c>
      <c r="B34" s="158">
        <v>63</v>
      </c>
      <c r="C34" s="86">
        <v>8957.01</v>
      </c>
      <c r="D34" s="87">
        <f>C34*(100%+$D$11)</f>
        <v>9413.8175099999989</v>
      </c>
      <c r="E34" s="87">
        <f>D34*(100%+$E$11)</f>
        <v>9865.6807504799999</v>
      </c>
      <c r="F34" s="87">
        <f>E34*(100%+$F$11)</f>
        <v>10329.367745752559</v>
      </c>
    </row>
    <row r="35" spans="1:6" x14ac:dyDescent="0.25">
      <c r="A35" s="158">
        <v>2</v>
      </c>
      <c r="B35" s="158">
        <v>100</v>
      </c>
      <c r="C35" s="86">
        <v>11532.22</v>
      </c>
      <c r="D35" s="87">
        <f>C35*(100%+$D$11)</f>
        <v>12120.363219999999</v>
      </c>
      <c r="E35" s="87">
        <f>D35*(100%+$E$11)</f>
        <v>12702.14065456</v>
      </c>
      <c r="F35" s="87">
        <f>E35*(100%+$F$11)</f>
        <v>13299.141265324319</v>
      </c>
    </row>
    <row r="36" spans="1:6" x14ac:dyDescent="0.25">
      <c r="A36" s="158">
        <v>3</v>
      </c>
      <c r="B36" s="158" t="s">
        <v>29</v>
      </c>
      <c r="C36" s="86">
        <v>15179.02</v>
      </c>
      <c r="D36" s="87">
        <f t="shared" ref="D36:D41" si="4">C36*(100%+$D$11)</f>
        <v>15953.150019999999</v>
      </c>
      <c r="E36" s="87">
        <f>D36*(100%+$E$11)</f>
        <v>16718.901220960001</v>
      </c>
      <c r="F36" s="87">
        <f>E36*(100%+$F$11)</f>
        <v>17504.689578345118</v>
      </c>
    </row>
    <row r="37" spans="1:6" x14ac:dyDescent="0.25">
      <c r="A37" s="158">
        <v>4</v>
      </c>
      <c r="B37" s="158">
        <v>150</v>
      </c>
      <c r="C37" s="86">
        <v>11350.21</v>
      </c>
      <c r="D37" s="87">
        <f t="shared" si="4"/>
        <v>11929.070709999998</v>
      </c>
      <c r="E37" s="87">
        <f>D37*(100%+$E$11)</f>
        <v>12501.666104079999</v>
      </c>
      <c r="F37" s="87">
        <f>E37*(100%+$F$11)</f>
        <v>13089.244410971758</v>
      </c>
    </row>
    <row r="38" spans="1:6" x14ac:dyDescent="0.25">
      <c r="A38" s="158">
        <v>5</v>
      </c>
      <c r="B38" s="158" t="s">
        <v>101</v>
      </c>
      <c r="C38" s="86">
        <v>16126.82</v>
      </c>
      <c r="D38" s="87">
        <f t="shared" si="4"/>
        <v>16949.287819999998</v>
      </c>
      <c r="E38" s="87">
        <f>D38*(100%+$E$11)</f>
        <v>17762.853635359999</v>
      </c>
      <c r="F38" s="87">
        <f t="shared" ref="F38:F41" si="5">E38*(100%+$F$11)</f>
        <v>18597.707756221916</v>
      </c>
    </row>
    <row r="39" spans="1:6" x14ac:dyDescent="0.25">
      <c r="A39" s="158">
        <v>6</v>
      </c>
      <c r="B39" s="158">
        <v>200</v>
      </c>
      <c r="C39" s="86">
        <v>12058.84</v>
      </c>
      <c r="D39" s="87">
        <f t="shared" si="4"/>
        <v>12673.840839999999</v>
      </c>
      <c r="E39" s="87">
        <f t="shared" ref="E39:E41" si="6">D39*(100%+$E$11)</f>
        <v>13282.18520032</v>
      </c>
      <c r="F39" s="87">
        <f t="shared" si="5"/>
        <v>13906.44790473504</v>
      </c>
    </row>
    <row r="40" spans="1:6" x14ac:dyDescent="0.25">
      <c r="A40" s="158">
        <v>7</v>
      </c>
      <c r="B40" s="158" t="s">
        <v>102</v>
      </c>
      <c r="C40" s="86">
        <v>17303.13</v>
      </c>
      <c r="D40" s="87">
        <f t="shared" si="4"/>
        <v>18185.589629999999</v>
      </c>
      <c r="E40" s="87">
        <f t="shared" si="6"/>
        <v>19058.497932239999</v>
      </c>
      <c r="F40" s="87">
        <f t="shared" si="5"/>
        <v>19954.247335055279</v>
      </c>
    </row>
    <row r="41" spans="1:6" x14ac:dyDescent="0.25">
      <c r="A41" s="158">
        <v>8</v>
      </c>
      <c r="B41" s="158">
        <v>500</v>
      </c>
      <c r="C41" s="86">
        <v>18311.400000000001</v>
      </c>
      <c r="D41" s="87">
        <f t="shared" si="4"/>
        <v>19245.2814</v>
      </c>
      <c r="E41" s="87">
        <f t="shared" si="6"/>
        <v>20169.054907199999</v>
      </c>
      <c r="F41" s="87">
        <f t="shared" si="5"/>
        <v>21117.000487838399</v>
      </c>
    </row>
    <row r="42" spans="1:6" x14ac:dyDescent="0.25">
      <c r="A42" s="152"/>
      <c r="B42" s="152"/>
      <c r="C42" s="377" t="s">
        <v>35</v>
      </c>
      <c r="D42" s="378"/>
      <c r="E42" s="378"/>
      <c r="F42" s="379"/>
    </row>
    <row r="43" spans="1:6" x14ac:dyDescent="0.25">
      <c r="A43" s="158">
        <v>1</v>
      </c>
      <c r="B43" s="158">
        <v>150</v>
      </c>
      <c r="C43" s="86">
        <v>12426.58</v>
      </c>
      <c r="D43" s="87">
        <f t="shared" ref="D43" si="7">C43*(100%+$D$11)</f>
        <v>13060.335579999999</v>
      </c>
      <c r="E43" s="87">
        <f>D43*(100%+$E$11)</f>
        <v>13687.23168784</v>
      </c>
      <c r="F43" s="87">
        <f>E43*(100%+$F$11)</f>
        <v>14330.531577168478</v>
      </c>
    </row>
    <row r="44" spans="1:6" x14ac:dyDescent="0.25">
      <c r="A44" s="158">
        <v>2</v>
      </c>
      <c r="B44" s="158">
        <v>200</v>
      </c>
      <c r="C44" s="86">
        <v>11005.78</v>
      </c>
      <c r="D44" s="87">
        <f>C44*(100%+$D$11)</f>
        <v>11567.074780000001</v>
      </c>
      <c r="E44" s="87">
        <f t="shared" ref="E44:E47" si="8">D44*(100%+$E$11)</f>
        <v>12122.294369440002</v>
      </c>
      <c r="F44" s="87">
        <f t="shared" ref="F44:F47" si="9">E44*(100%+$F$11)</f>
        <v>12692.042204803682</v>
      </c>
    </row>
    <row r="45" spans="1:6" x14ac:dyDescent="0.25">
      <c r="A45" s="158">
        <v>3</v>
      </c>
      <c r="B45" s="158">
        <v>250</v>
      </c>
      <c r="C45" s="86">
        <v>11255.65</v>
      </c>
      <c r="D45" s="87">
        <f t="shared" ref="D45:D47" si="10">C45*(100%+$D$11)</f>
        <v>11829.688149999998</v>
      </c>
      <c r="E45" s="87">
        <f t="shared" si="8"/>
        <v>12397.513181199998</v>
      </c>
      <c r="F45" s="87">
        <f t="shared" si="9"/>
        <v>12980.196300716398</v>
      </c>
    </row>
    <row r="46" spans="1:6" x14ac:dyDescent="0.25">
      <c r="A46" s="158">
        <v>4</v>
      </c>
      <c r="B46" s="158" t="s">
        <v>100</v>
      </c>
      <c r="C46" s="86">
        <v>20806.28</v>
      </c>
      <c r="D46" s="87">
        <f t="shared" si="10"/>
        <v>21867.400279999998</v>
      </c>
      <c r="E46" s="87">
        <f t="shared" si="8"/>
        <v>22917.035493439998</v>
      </c>
      <c r="F46" s="87">
        <f t="shared" si="9"/>
        <v>23994.136161631675</v>
      </c>
    </row>
    <row r="47" spans="1:6" x14ac:dyDescent="0.25">
      <c r="A47" s="158">
        <v>5</v>
      </c>
      <c r="B47" s="158">
        <v>500</v>
      </c>
      <c r="C47" s="86">
        <v>18808.25</v>
      </c>
      <c r="D47" s="87">
        <f t="shared" si="10"/>
        <v>19767.47075</v>
      </c>
      <c r="E47" s="87">
        <f t="shared" si="8"/>
        <v>20716.309346000002</v>
      </c>
      <c r="F47" s="87">
        <f t="shared" si="9"/>
        <v>21689.975885262</v>
      </c>
    </row>
  </sheetData>
  <mergeCells count="14">
    <mergeCell ref="C33:F33"/>
    <mergeCell ref="C42:F42"/>
    <mergeCell ref="A28:E28"/>
    <mergeCell ref="A29:A32"/>
    <mergeCell ref="B29:B32"/>
    <mergeCell ref="C29:E29"/>
    <mergeCell ref="C31:F31"/>
    <mergeCell ref="A7:E7"/>
    <mergeCell ref="C10:F10"/>
    <mergeCell ref="C12:F12"/>
    <mergeCell ref="C21:F21"/>
    <mergeCell ref="A8:A11"/>
    <mergeCell ref="B8:B11"/>
    <mergeCell ref="C8:E8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0" tint="-0.14999847407452621"/>
  </sheetPr>
  <dimension ref="B2:G27"/>
  <sheetViews>
    <sheetView topLeftCell="A4" zoomScaleNormal="100" workbookViewId="0">
      <selection activeCell="I19" sqref="I19"/>
    </sheetView>
  </sheetViews>
  <sheetFormatPr defaultRowHeight="12.75" x14ac:dyDescent="0.2"/>
  <cols>
    <col min="1" max="1" width="9.140625" style="16"/>
    <col min="2" max="2" width="40.85546875" style="16" customWidth="1"/>
    <col min="3" max="3" width="21" style="16" customWidth="1"/>
    <col min="4" max="4" width="17.7109375" style="16" customWidth="1"/>
    <col min="5" max="5" width="19" style="16" customWidth="1"/>
    <col min="6" max="6" width="9.140625" style="16"/>
    <col min="7" max="7" width="12.28515625" style="16" customWidth="1"/>
    <col min="8" max="253" width="9.140625" style="16"/>
    <col min="254" max="254" width="17.7109375" style="16" customWidth="1"/>
    <col min="255" max="255" width="29.42578125" style="16" customWidth="1"/>
    <col min="256" max="256" width="35.85546875" style="16" customWidth="1"/>
    <col min="257" max="257" width="17.7109375" style="16" customWidth="1"/>
    <col min="258" max="258" width="16.140625" style="16" customWidth="1"/>
    <col min="259" max="262" width="9.140625" style="16"/>
    <col min="263" max="263" width="12.28515625" style="16" customWidth="1"/>
    <col min="264" max="509" width="9.140625" style="16"/>
    <col min="510" max="510" width="17.7109375" style="16" customWidth="1"/>
    <col min="511" max="511" width="29.42578125" style="16" customWidth="1"/>
    <col min="512" max="512" width="35.85546875" style="16" customWidth="1"/>
    <col min="513" max="513" width="17.7109375" style="16" customWidth="1"/>
    <col min="514" max="514" width="16.140625" style="16" customWidth="1"/>
    <col min="515" max="518" width="9.140625" style="16"/>
    <col min="519" max="519" width="12.28515625" style="16" customWidth="1"/>
    <col min="520" max="765" width="9.140625" style="16"/>
    <col min="766" max="766" width="17.7109375" style="16" customWidth="1"/>
    <col min="767" max="767" width="29.42578125" style="16" customWidth="1"/>
    <col min="768" max="768" width="35.85546875" style="16" customWidth="1"/>
    <col min="769" max="769" width="17.7109375" style="16" customWidth="1"/>
    <col min="770" max="770" width="16.140625" style="16" customWidth="1"/>
    <col min="771" max="774" width="9.140625" style="16"/>
    <col min="775" max="775" width="12.28515625" style="16" customWidth="1"/>
    <col min="776" max="1021" width="9.140625" style="16"/>
    <col min="1022" max="1022" width="17.7109375" style="16" customWidth="1"/>
    <col min="1023" max="1023" width="29.42578125" style="16" customWidth="1"/>
    <col min="1024" max="1024" width="35.85546875" style="16" customWidth="1"/>
    <col min="1025" max="1025" width="17.7109375" style="16" customWidth="1"/>
    <col min="1026" max="1026" width="16.140625" style="16" customWidth="1"/>
    <col min="1027" max="1030" width="9.140625" style="16"/>
    <col min="1031" max="1031" width="12.28515625" style="16" customWidth="1"/>
    <col min="1032" max="1277" width="9.140625" style="16"/>
    <col min="1278" max="1278" width="17.7109375" style="16" customWidth="1"/>
    <col min="1279" max="1279" width="29.42578125" style="16" customWidth="1"/>
    <col min="1280" max="1280" width="35.85546875" style="16" customWidth="1"/>
    <col min="1281" max="1281" width="17.7109375" style="16" customWidth="1"/>
    <col min="1282" max="1282" width="16.140625" style="16" customWidth="1"/>
    <col min="1283" max="1286" width="9.140625" style="16"/>
    <col min="1287" max="1287" width="12.28515625" style="16" customWidth="1"/>
    <col min="1288" max="1533" width="9.140625" style="16"/>
    <col min="1534" max="1534" width="17.7109375" style="16" customWidth="1"/>
    <col min="1535" max="1535" width="29.42578125" style="16" customWidth="1"/>
    <col min="1536" max="1536" width="35.85546875" style="16" customWidth="1"/>
    <col min="1537" max="1537" width="17.7109375" style="16" customWidth="1"/>
    <col min="1538" max="1538" width="16.140625" style="16" customWidth="1"/>
    <col min="1539" max="1542" width="9.140625" style="16"/>
    <col min="1543" max="1543" width="12.28515625" style="16" customWidth="1"/>
    <col min="1544" max="1789" width="9.140625" style="16"/>
    <col min="1790" max="1790" width="17.7109375" style="16" customWidth="1"/>
    <col min="1791" max="1791" width="29.42578125" style="16" customWidth="1"/>
    <col min="1792" max="1792" width="35.85546875" style="16" customWidth="1"/>
    <col min="1793" max="1793" width="17.7109375" style="16" customWidth="1"/>
    <col min="1794" max="1794" width="16.140625" style="16" customWidth="1"/>
    <col min="1795" max="1798" width="9.140625" style="16"/>
    <col min="1799" max="1799" width="12.28515625" style="16" customWidth="1"/>
    <col min="1800" max="2045" width="9.140625" style="16"/>
    <col min="2046" max="2046" width="17.7109375" style="16" customWidth="1"/>
    <col min="2047" max="2047" width="29.42578125" style="16" customWidth="1"/>
    <col min="2048" max="2048" width="35.85546875" style="16" customWidth="1"/>
    <col min="2049" max="2049" width="17.7109375" style="16" customWidth="1"/>
    <col min="2050" max="2050" width="16.140625" style="16" customWidth="1"/>
    <col min="2051" max="2054" width="9.140625" style="16"/>
    <col min="2055" max="2055" width="12.28515625" style="16" customWidth="1"/>
    <col min="2056" max="2301" width="9.140625" style="16"/>
    <col min="2302" max="2302" width="17.7109375" style="16" customWidth="1"/>
    <col min="2303" max="2303" width="29.42578125" style="16" customWidth="1"/>
    <col min="2304" max="2304" width="35.85546875" style="16" customWidth="1"/>
    <col min="2305" max="2305" width="17.7109375" style="16" customWidth="1"/>
    <col min="2306" max="2306" width="16.140625" style="16" customWidth="1"/>
    <col min="2307" max="2310" width="9.140625" style="16"/>
    <col min="2311" max="2311" width="12.28515625" style="16" customWidth="1"/>
    <col min="2312" max="2557" width="9.140625" style="16"/>
    <col min="2558" max="2558" width="17.7109375" style="16" customWidth="1"/>
    <col min="2559" max="2559" width="29.42578125" style="16" customWidth="1"/>
    <col min="2560" max="2560" width="35.85546875" style="16" customWidth="1"/>
    <col min="2561" max="2561" width="17.7109375" style="16" customWidth="1"/>
    <col min="2562" max="2562" width="16.140625" style="16" customWidth="1"/>
    <col min="2563" max="2566" width="9.140625" style="16"/>
    <col min="2567" max="2567" width="12.28515625" style="16" customWidth="1"/>
    <col min="2568" max="2813" width="9.140625" style="16"/>
    <col min="2814" max="2814" width="17.7109375" style="16" customWidth="1"/>
    <col min="2815" max="2815" width="29.42578125" style="16" customWidth="1"/>
    <col min="2816" max="2816" width="35.85546875" style="16" customWidth="1"/>
    <col min="2817" max="2817" width="17.7109375" style="16" customWidth="1"/>
    <col min="2818" max="2818" width="16.140625" style="16" customWidth="1"/>
    <col min="2819" max="2822" width="9.140625" style="16"/>
    <col min="2823" max="2823" width="12.28515625" style="16" customWidth="1"/>
    <col min="2824" max="3069" width="9.140625" style="16"/>
    <col min="3070" max="3070" width="17.7109375" style="16" customWidth="1"/>
    <col min="3071" max="3071" width="29.42578125" style="16" customWidth="1"/>
    <col min="3072" max="3072" width="35.85546875" style="16" customWidth="1"/>
    <col min="3073" max="3073" width="17.7109375" style="16" customWidth="1"/>
    <col min="3074" max="3074" width="16.140625" style="16" customWidth="1"/>
    <col min="3075" max="3078" width="9.140625" style="16"/>
    <col min="3079" max="3079" width="12.28515625" style="16" customWidth="1"/>
    <col min="3080" max="3325" width="9.140625" style="16"/>
    <col min="3326" max="3326" width="17.7109375" style="16" customWidth="1"/>
    <col min="3327" max="3327" width="29.42578125" style="16" customWidth="1"/>
    <col min="3328" max="3328" width="35.85546875" style="16" customWidth="1"/>
    <col min="3329" max="3329" width="17.7109375" style="16" customWidth="1"/>
    <col min="3330" max="3330" width="16.140625" style="16" customWidth="1"/>
    <col min="3331" max="3334" width="9.140625" style="16"/>
    <col min="3335" max="3335" width="12.28515625" style="16" customWidth="1"/>
    <col min="3336" max="3581" width="9.140625" style="16"/>
    <col min="3582" max="3582" width="17.7109375" style="16" customWidth="1"/>
    <col min="3583" max="3583" width="29.42578125" style="16" customWidth="1"/>
    <col min="3584" max="3584" width="35.85546875" style="16" customWidth="1"/>
    <col min="3585" max="3585" width="17.7109375" style="16" customWidth="1"/>
    <col min="3586" max="3586" width="16.140625" style="16" customWidth="1"/>
    <col min="3587" max="3590" width="9.140625" style="16"/>
    <col min="3591" max="3591" width="12.28515625" style="16" customWidth="1"/>
    <col min="3592" max="3837" width="9.140625" style="16"/>
    <col min="3838" max="3838" width="17.7109375" style="16" customWidth="1"/>
    <col min="3839" max="3839" width="29.42578125" style="16" customWidth="1"/>
    <col min="3840" max="3840" width="35.85546875" style="16" customWidth="1"/>
    <col min="3841" max="3841" width="17.7109375" style="16" customWidth="1"/>
    <col min="3842" max="3842" width="16.140625" style="16" customWidth="1"/>
    <col min="3843" max="3846" width="9.140625" style="16"/>
    <col min="3847" max="3847" width="12.28515625" style="16" customWidth="1"/>
    <col min="3848" max="4093" width="9.140625" style="16"/>
    <col min="4094" max="4094" width="17.7109375" style="16" customWidth="1"/>
    <col min="4095" max="4095" width="29.42578125" style="16" customWidth="1"/>
    <col min="4096" max="4096" width="35.85546875" style="16" customWidth="1"/>
    <col min="4097" max="4097" width="17.7109375" style="16" customWidth="1"/>
    <col min="4098" max="4098" width="16.140625" style="16" customWidth="1"/>
    <col min="4099" max="4102" width="9.140625" style="16"/>
    <col min="4103" max="4103" width="12.28515625" style="16" customWidth="1"/>
    <col min="4104" max="4349" width="9.140625" style="16"/>
    <col min="4350" max="4350" width="17.7109375" style="16" customWidth="1"/>
    <col min="4351" max="4351" width="29.42578125" style="16" customWidth="1"/>
    <col min="4352" max="4352" width="35.85546875" style="16" customWidth="1"/>
    <col min="4353" max="4353" width="17.7109375" style="16" customWidth="1"/>
    <col min="4354" max="4354" width="16.140625" style="16" customWidth="1"/>
    <col min="4355" max="4358" width="9.140625" style="16"/>
    <col min="4359" max="4359" width="12.28515625" style="16" customWidth="1"/>
    <col min="4360" max="4605" width="9.140625" style="16"/>
    <col min="4606" max="4606" width="17.7109375" style="16" customWidth="1"/>
    <col min="4607" max="4607" width="29.42578125" style="16" customWidth="1"/>
    <col min="4608" max="4608" width="35.85546875" style="16" customWidth="1"/>
    <col min="4609" max="4609" width="17.7109375" style="16" customWidth="1"/>
    <col min="4610" max="4610" width="16.140625" style="16" customWidth="1"/>
    <col min="4611" max="4614" width="9.140625" style="16"/>
    <col min="4615" max="4615" width="12.28515625" style="16" customWidth="1"/>
    <col min="4616" max="4861" width="9.140625" style="16"/>
    <col min="4862" max="4862" width="17.7109375" style="16" customWidth="1"/>
    <col min="4863" max="4863" width="29.42578125" style="16" customWidth="1"/>
    <col min="4864" max="4864" width="35.85546875" style="16" customWidth="1"/>
    <col min="4865" max="4865" width="17.7109375" style="16" customWidth="1"/>
    <col min="4866" max="4866" width="16.140625" style="16" customWidth="1"/>
    <col min="4867" max="4870" width="9.140625" style="16"/>
    <col min="4871" max="4871" width="12.28515625" style="16" customWidth="1"/>
    <col min="4872" max="5117" width="9.140625" style="16"/>
    <col min="5118" max="5118" width="17.7109375" style="16" customWidth="1"/>
    <col min="5119" max="5119" width="29.42578125" style="16" customWidth="1"/>
    <col min="5120" max="5120" width="35.85546875" style="16" customWidth="1"/>
    <col min="5121" max="5121" width="17.7109375" style="16" customWidth="1"/>
    <col min="5122" max="5122" width="16.140625" style="16" customWidth="1"/>
    <col min="5123" max="5126" width="9.140625" style="16"/>
    <col min="5127" max="5127" width="12.28515625" style="16" customWidth="1"/>
    <col min="5128" max="5373" width="9.140625" style="16"/>
    <col min="5374" max="5374" width="17.7109375" style="16" customWidth="1"/>
    <col min="5375" max="5375" width="29.42578125" style="16" customWidth="1"/>
    <col min="5376" max="5376" width="35.85546875" style="16" customWidth="1"/>
    <col min="5377" max="5377" width="17.7109375" style="16" customWidth="1"/>
    <col min="5378" max="5378" width="16.140625" style="16" customWidth="1"/>
    <col min="5379" max="5382" width="9.140625" style="16"/>
    <col min="5383" max="5383" width="12.28515625" style="16" customWidth="1"/>
    <col min="5384" max="5629" width="9.140625" style="16"/>
    <col min="5630" max="5630" width="17.7109375" style="16" customWidth="1"/>
    <col min="5631" max="5631" width="29.42578125" style="16" customWidth="1"/>
    <col min="5632" max="5632" width="35.85546875" style="16" customWidth="1"/>
    <col min="5633" max="5633" width="17.7109375" style="16" customWidth="1"/>
    <col min="5634" max="5634" width="16.140625" style="16" customWidth="1"/>
    <col min="5635" max="5638" width="9.140625" style="16"/>
    <col min="5639" max="5639" width="12.28515625" style="16" customWidth="1"/>
    <col min="5640" max="5885" width="9.140625" style="16"/>
    <col min="5886" max="5886" width="17.7109375" style="16" customWidth="1"/>
    <col min="5887" max="5887" width="29.42578125" style="16" customWidth="1"/>
    <col min="5888" max="5888" width="35.85546875" style="16" customWidth="1"/>
    <col min="5889" max="5889" width="17.7109375" style="16" customWidth="1"/>
    <col min="5890" max="5890" width="16.140625" style="16" customWidth="1"/>
    <col min="5891" max="5894" width="9.140625" style="16"/>
    <col min="5895" max="5895" width="12.28515625" style="16" customWidth="1"/>
    <col min="5896" max="6141" width="9.140625" style="16"/>
    <col min="6142" max="6142" width="17.7109375" style="16" customWidth="1"/>
    <col min="6143" max="6143" width="29.42578125" style="16" customWidth="1"/>
    <col min="6144" max="6144" width="35.85546875" style="16" customWidth="1"/>
    <col min="6145" max="6145" width="17.7109375" style="16" customWidth="1"/>
    <col min="6146" max="6146" width="16.140625" style="16" customWidth="1"/>
    <col min="6147" max="6150" width="9.140625" style="16"/>
    <col min="6151" max="6151" width="12.28515625" style="16" customWidth="1"/>
    <col min="6152" max="6397" width="9.140625" style="16"/>
    <col min="6398" max="6398" width="17.7109375" style="16" customWidth="1"/>
    <col min="6399" max="6399" width="29.42578125" style="16" customWidth="1"/>
    <col min="6400" max="6400" width="35.85546875" style="16" customWidth="1"/>
    <col min="6401" max="6401" width="17.7109375" style="16" customWidth="1"/>
    <col min="6402" max="6402" width="16.140625" style="16" customWidth="1"/>
    <col min="6403" max="6406" width="9.140625" style="16"/>
    <col min="6407" max="6407" width="12.28515625" style="16" customWidth="1"/>
    <col min="6408" max="6653" width="9.140625" style="16"/>
    <col min="6654" max="6654" width="17.7109375" style="16" customWidth="1"/>
    <col min="6655" max="6655" width="29.42578125" style="16" customWidth="1"/>
    <col min="6656" max="6656" width="35.85546875" style="16" customWidth="1"/>
    <col min="6657" max="6657" width="17.7109375" style="16" customWidth="1"/>
    <col min="6658" max="6658" width="16.140625" style="16" customWidth="1"/>
    <col min="6659" max="6662" width="9.140625" style="16"/>
    <col min="6663" max="6663" width="12.28515625" style="16" customWidth="1"/>
    <col min="6664" max="6909" width="9.140625" style="16"/>
    <col min="6910" max="6910" width="17.7109375" style="16" customWidth="1"/>
    <col min="6911" max="6911" width="29.42578125" style="16" customWidth="1"/>
    <col min="6912" max="6912" width="35.85546875" style="16" customWidth="1"/>
    <col min="6913" max="6913" width="17.7109375" style="16" customWidth="1"/>
    <col min="6914" max="6914" width="16.140625" style="16" customWidth="1"/>
    <col min="6915" max="6918" width="9.140625" style="16"/>
    <col min="6919" max="6919" width="12.28515625" style="16" customWidth="1"/>
    <col min="6920" max="7165" width="9.140625" style="16"/>
    <col min="7166" max="7166" width="17.7109375" style="16" customWidth="1"/>
    <col min="7167" max="7167" width="29.42578125" style="16" customWidth="1"/>
    <col min="7168" max="7168" width="35.85546875" style="16" customWidth="1"/>
    <col min="7169" max="7169" width="17.7109375" style="16" customWidth="1"/>
    <col min="7170" max="7170" width="16.140625" style="16" customWidth="1"/>
    <col min="7171" max="7174" width="9.140625" style="16"/>
    <col min="7175" max="7175" width="12.28515625" style="16" customWidth="1"/>
    <col min="7176" max="7421" width="9.140625" style="16"/>
    <col min="7422" max="7422" width="17.7109375" style="16" customWidth="1"/>
    <col min="7423" max="7423" width="29.42578125" style="16" customWidth="1"/>
    <col min="7424" max="7424" width="35.85546875" style="16" customWidth="1"/>
    <col min="7425" max="7425" width="17.7109375" style="16" customWidth="1"/>
    <col min="7426" max="7426" width="16.140625" style="16" customWidth="1"/>
    <col min="7427" max="7430" width="9.140625" style="16"/>
    <col min="7431" max="7431" width="12.28515625" style="16" customWidth="1"/>
    <col min="7432" max="7677" width="9.140625" style="16"/>
    <col min="7678" max="7678" width="17.7109375" style="16" customWidth="1"/>
    <col min="7679" max="7679" width="29.42578125" style="16" customWidth="1"/>
    <col min="7680" max="7680" width="35.85546875" style="16" customWidth="1"/>
    <col min="7681" max="7681" width="17.7109375" style="16" customWidth="1"/>
    <col min="7682" max="7682" width="16.140625" style="16" customWidth="1"/>
    <col min="7683" max="7686" width="9.140625" style="16"/>
    <col min="7687" max="7687" width="12.28515625" style="16" customWidth="1"/>
    <col min="7688" max="7933" width="9.140625" style="16"/>
    <col min="7934" max="7934" width="17.7109375" style="16" customWidth="1"/>
    <col min="7935" max="7935" width="29.42578125" style="16" customWidth="1"/>
    <col min="7936" max="7936" width="35.85546875" style="16" customWidth="1"/>
    <col min="7937" max="7937" width="17.7109375" style="16" customWidth="1"/>
    <col min="7938" max="7938" width="16.140625" style="16" customWidth="1"/>
    <col min="7939" max="7942" width="9.140625" style="16"/>
    <col min="7943" max="7943" width="12.28515625" style="16" customWidth="1"/>
    <col min="7944" max="8189" width="9.140625" style="16"/>
    <col min="8190" max="8190" width="17.7109375" style="16" customWidth="1"/>
    <col min="8191" max="8191" width="29.42578125" style="16" customWidth="1"/>
    <col min="8192" max="8192" width="35.85546875" style="16" customWidth="1"/>
    <col min="8193" max="8193" width="17.7109375" style="16" customWidth="1"/>
    <col min="8194" max="8194" width="16.140625" style="16" customWidth="1"/>
    <col min="8195" max="8198" width="9.140625" style="16"/>
    <col min="8199" max="8199" width="12.28515625" style="16" customWidth="1"/>
    <col min="8200" max="8445" width="9.140625" style="16"/>
    <col min="8446" max="8446" width="17.7109375" style="16" customWidth="1"/>
    <col min="8447" max="8447" width="29.42578125" style="16" customWidth="1"/>
    <col min="8448" max="8448" width="35.85546875" style="16" customWidth="1"/>
    <col min="8449" max="8449" width="17.7109375" style="16" customWidth="1"/>
    <col min="8450" max="8450" width="16.140625" style="16" customWidth="1"/>
    <col min="8451" max="8454" width="9.140625" style="16"/>
    <col min="8455" max="8455" width="12.28515625" style="16" customWidth="1"/>
    <col min="8456" max="8701" width="9.140625" style="16"/>
    <col min="8702" max="8702" width="17.7109375" style="16" customWidth="1"/>
    <col min="8703" max="8703" width="29.42578125" style="16" customWidth="1"/>
    <col min="8704" max="8704" width="35.85546875" style="16" customWidth="1"/>
    <col min="8705" max="8705" width="17.7109375" style="16" customWidth="1"/>
    <col min="8706" max="8706" width="16.140625" style="16" customWidth="1"/>
    <col min="8707" max="8710" width="9.140625" style="16"/>
    <col min="8711" max="8711" width="12.28515625" style="16" customWidth="1"/>
    <col min="8712" max="8957" width="9.140625" style="16"/>
    <col min="8958" max="8958" width="17.7109375" style="16" customWidth="1"/>
    <col min="8959" max="8959" width="29.42578125" style="16" customWidth="1"/>
    <col min="8960" max="8960" width="35.85546875" style="16" customWidth="1"/>
    <col min="8961" max="8961" width="17.7109375" style="16" customWidth="1"/>
    <col min="8962" max="8962" width="16.140625" style="16" customWidth="1"/>
    <col min="8963" max="8966" width="9.140625" style="16"/>
    <col min="8967" max="8967" width="12.28515625" style="16" customWidth="1"/>
    <col min="8968" max="9213" width="9.140625" style="16"/>
    <col min="9214" max="9214" width="17.7109375" style="16" customWidth="1"/>
    <col min="9215" max="9215" width="29.42578125" style="16" customWidth="1"/>
    <col min="9216" max="9216" width="35.85546875" style="16" customWidth="1"/>
    <col min="9217" max="9217" width="17.7109375" style="16" customWidth="1"/>
    <col min="9218" max="9218" width="16.140625" style="16" customWidth="1"/>
    <col min="9219" max="9222" width="9.140625" style="16"/>
    <col min="9223" max="9223" width="12.28515625" style="16" customWidth="1"/>
    <col min="9224" max="9469" width="9.140625" style="16"/>
    <col min="9470" max="9470" width="17.7109375" style="16" customWidth="1"/>
    <col min="9471" max="9471" width="29.42578125" style="16" customWidth="1"/>
    <col min="9472" max="9472" width="35.85546875" style="16" customWidth="1"/>
    <col min="9473" max="9473" width="17.7109375" style="16" customWidth="1"/>
    <col min="9474" max="9474" width="16.140625" style="16" customWidth="1"/>
    <col min="9475" max="9478" width="9.140625" style="16"/>
    <col min="9479" max="9479" width="12.28515625" style="16" customWidth="1"/>
    <col min="9480" max="9725" width="9.140625" style="16"/>
    <col min="9726" max="9726" width="17.7109375" style="16" customWidth="1"/>
    <col min="9727" max="9727" width="29.42578125" style="16" customWidth="1"/>
    <col min="9728" max="9728" width="35.85546875" style="16" customWidth="1"/>
    <col min="9729" max="9729" width="17.7109375" style="16" customWidth="1"/>
    <col min="9730" max="9730" width="16.140625" style="16" customWidth="1"/>
    <col min="9731" max="9734" width="9.140625" style="16"/>
    <col min="9735" max="9735" width="12.28515625" style="16" customWidth="1"/>
    <col min="9736" max="9981" width="9.140625" style="16"/>
    <col min="9982" max="9982" width="17.7109375" style="16" customWidth="1"/>
    <col min="9983" max="9983" width="29.42578125" style="16" customWidth="1"/>
    <col min="9984" max="9984" width="35.85546875" style="16" customWidth="1"/>
    <col min="9985" max="9985" width="17.7109375" style="16" customWidth="1"/>
    <col min="9986" max="9986" width="16.140625" style="16" customWidth="1"/>
    <col min="9987" max="9990" width="9.140625" style="16"/>
    <col min="9991" max="9991" width="12.28515625" style="16" customWidth="1"/>
    <col min="9992" max="10237" width="9.140625" style="16"/>
    <col min="10238" max="10238" width="17.7109375" style="16" customWidth="1"/>
    <col min="10239" max="10239" width="29.42578125" style="16" customWidth="1"/>
    <col min="10240" max="10240" width="35.85546875" style="16" customWidth="1"/>
    <col min="10241" max="10241" width="17.7109375" style="16" customWidth="1"/>
    <col min="10242" max="10242" width="16.140625" style="16" customWidth="1"/>
    <col min="10243" max="10246" width="9.140625" style="16"/>
    <col min="10247" max="10247" width="12.28515625" style="16" customWidth="1"/>
    <col min="10248" max="10493" width="9.140625" style="16"/>
    <col min="10494" max="10494" width="17.7109375" style="16" customWidth="1"/>
    <col min="10495" max="10495" width="29.42578125" style="16" customWidth="1"/>
    <col min="10496" max="10496" width="35.85546875" style="16" customWidth="1"/>
    <col min="10497" max="10497" width="17.7109375" style="16" customWidth="1"/>
    <col min="10498" max="10498" width="16.140625" style="16" customWidth="1"/>
    <col min="10499" max="10502" width="9.140625" style="16"/>
    <col min="10503" max="10503" width="12.28515625" style="16" customWidth="1"/>
    <col min="10504" max="10749" width="9.140625" style="16"/>
    <col min="10750" max="10750" width="17.7109375" style="16" customWidth="1"/>
    <col min="10751" max="10751" width="29.42578125" style="16" customWidth="1"/>
    <col min="10752" max="10752" width="35.85546875" style="16" customWidth="1"/>
    <col min="10753" max="10753" width="17.7109375" style="16" customWidth="1"/>
    <col min="10754" max="10754" width="16.140625" style="16" customWidth="1"/>
    <col min="10755" max="10758" width="9.140625" style="16"/>
    <col min="10759" max="10759" width="12.28515625" style="16" customWidth="1"/>
    <col min="10760" max="11005" width="9.140625" style="16"/>
    <col min="11006" max="11006" width="17.7109375" style="16" customWidth="1"/>
    <col min="11007" max="11007" width="29.42578125" style="16" customWidth="1"/>
    <col min="11008" max="11008" width="35.85546875" style="16" customWidth="1"/>
    <col min="11009" max="11009" width="17.7109375" style="16" customWidth="1"/>
    <col min="11010" max="11010" width="16.140625" style="16" customWidth="1"/>
    <col min="11011" max="11014" width="9.140625" style="16"/>
    <col min="11015" max="11015" width="12.28515625" style="16" customWidth="1"/>
    <col min="11016" max="11261" width="9.140625" style="16"/>
    <col min="11262" max="11262" width="17.7109375" style="16" customWidth="1"/>
    <col min="11263" max="11263" width="29.42578125" style="16" customWidth="1"/>
    <col min="11264" max="11264" width="35.85546875" style="16" customWidth="1"/>
    <col min="11265" max="11265" width="17.7109375" style="16" customWidth="1"/>
    <col min="11266" max="11266" width="16.140625" style="16" customWidth="1"/>
    <col min="11267" max="11270" width="9.140625" style="16"/>
    <col min="11271" max="11271" width="12.28515625" style="16" customWidth="1"/>
    <col min="11272" max="11517" width="9.140625" style="16"/>
    <col min="11518" max="11518" width="17.7109375" style="16" customWidth="1"/>
    <col min="11519" max="11519" width="29.42578125" style="16" customWidth="1"/>
    <col min="11520" max="11520" width="35.85546875" style="16" customWidth="1"/>
    <col min="11521" max="11521" width="17.7109375" style="16" customWidth="1"/>
    <col min="11522" max="11522" width="16.140625" style="16" customWidth="1"/>
    <col min="11523" max="11526" width="9.140625" style="16"/>
    <col min="11527" max="11527" width="12.28515625" style="16" customWidth="1"/>
    <col min="11528" max="11773" width="9.140625" style="16"/>
    <col min="11774" max="11774" width="17.7109375" style="16" customWidth="1"/>
    <col min="11775" max="11775" width="29.42578125" style="16" customWidth="1"/>
    <col min="11776" max="11776" width="35.85546875" style="16" customWidth="1"/>
    <col min="11777" max="11777" width="17.7109375" style="16" customWidth="1"/>
    <col min="11778" max="11778" width="16.140625" style="16" customWidth="1"/>
    <col min="11779" max="11782" width="9.140625" style="16"/>
    <col min="11783" max="11783" width="12.28515625" style="16" customWidth="1"/>
    <col min="11784" max="12029" width="9.140625" style="16"/>
    <col min="12030" max="12030" width="17.7109375" style="16" customWidth="1"/>
    <col min="12031" max="12031" width="29.42578125" style="16" customWidth="1"/>
    <col min="12032" max="12032" width="35.85546875" style="16" customWidth="1"/>
    <col min="12033" max="12033" width="17.7109375" style="16" customWidth="1"/>
    <col min="12034" max="12034" width="16.140625" style="16" customWidth="1"/>
    <col min="12035" max="12038" width="9.140625" style="16"/>
    <col min="12039" max="12039" width="12.28515625" style="16" customWidth="1"/>
    <col min="12040" max="12285" width="9.140625" style="16"/>
    <col min="12286" max="12286" width="17.7109375" style="16" customWidth="1"/>
    <col min="12287" max="12287" width="29.42578125" style="16" customWidth="1"/>
    <col min="12288" max="12288" width="35.85546875" style="16" customWidth="1"/>
    <col min="12289" max="12289" width="17.7109375" style="16" customWidth="1"/>
    <col min="12290" max="12290" width="16.140625" style="16" customWidth="1"/>
    <col min="12291" max="12294" width="9.140625" style="16"/>
    <col min="12295" max="12295" width="12.28515625" style="16" customWidth="1"/>
    <col min="12296" max="12541" width="9.140625" style="16"/>
    <col min="12542" max="12542" width="17.7109375" style="16" customWidth="1"/>
    <col min="12543" max="12543" width="29.42578125" style="16" customWidth="1"/>
    <col min="12544" max="12544" width="35.85546875" style="16" customWidth="1"/>
    <col min="12545" max="12545" width="17.7109375" style="16" customWidth="1"/>
    <col min="12546" max="12546" width="16.140625" style="16" customWidth="1"/>
    <col min="12547" max="12550" width="9.140625" style="16"/>
    <col min="12551" max="12551" width="12.28515625" style="16" customWidth="1"/>
    <col min="12552" max="12797" width="9.140625" style="16"/>
    <col min="12798" max="12798" width="17.7109375" style="16" customWidth="1"/>
    <col min="12799" max="12799" width="29.42578125" style="16" customWidth="1"/>
    <col min="12800" max="12800" width="35.85546875" style="16" customWidth="1"/>
    <col min="12801" max="12801" width="17.7109375" style="16" customWidth="1"/>
    <col min="12802" max="12802" width="16.140625" style="16" customWidth="1"/>
    <col min="12803" max="12806" width="9.140625" style="16"/>
    <col min="12807" max="12807" width="12.28515625" style="16" customWidth="1"/>
    <col min="12808" max="13053" width="9.140625" style="16"/>
    <col min="13054" max="13054" width="17.7109375" style="16" customWidth="1"/>
    <col min="13055" max="13055" width="29.42578125" style="16" customWidth="1"/>
    <col min="13056" max="13056" width="35.85546875" style="16" customWidth="1"/>
    <col min="13057" max="13057" width="17.7109375" style="16" customWidth="1"/>
    <col min="13058" max="13058" width="16.140625" style="16" customWidth="1"/>
    <col min="13059" max="13062" width="9.140625" style="16"/>
    <col min="13063" max="13063" width="12.28515625" style="16" customWidth="1"/>
    <col min="13064" max="13309" width="9.140625" style="16"/>
    <col min="13310" max="13310" width="17.7109375" style="16" customWidth="1"/>
    <col min="13311" max="13311" width="29.42578125" style="16" customWidth="1"/>
    <col min="13312" max="13312" width="35.85546875" style="16" customWidth="1"/>
    <col min="13313" max="13313" width="17.7109375" style="16" customWidth="1"/>
    <col min="13314" max="13314" width="16.140625" style="16" customWidth="1"/>
    <col min="13315" max="13318" width="9.140625" style="16"/>
    <col min="13319" max="13319" width="12.28515625" style="16" customWidth="1"/>
    <col min="13320" max="13565" width="9.140625" style="16"/>
    <col min="13566" max="13566" width="17.7109375" style="16" customWidth="1"/>
    <col min="13567" max="13567" width="29.42578125" style="16" customWidth="1"/>
    <col min="13568" max="13568" width="35.85546875" style="16" customWidth="1"/>
    <col min="13569" max="13569" width="17.7109375" style="16" customWidth="1"/>
    <col min="13570" max="13570" width="16.140625" style="16" customWidth="1"/>
    <col min="13571" max="13574" width="9.140625" style="16"/>
    <col min="13575" max="13575" width="12.28515625" style="16" customWidth="1"/>
    <col min="13576" max="13821" width="9.140625" style="16"/>
    <col min="13822" max="13822" width="17.7109375" style="16" customWidth="1"/>
    <col min="13823" max="13823" width="29.42578125" style="16" customWidth="1"/>
    <col min="13824" max="13824" width="35.85546875" style="16" customWidth="1"/>
    <col min="13825" max="13825" width="17.7109375" style="16" customWidth="1"/>
    <col min="13826" max="13826" width="16.140625" style="16" customWidth="1"/>
    <col min="13827" max="13830" width="9.140625" style="16"/>
    <col min="13831" max="13831" width="12.28515625" style="16" customWidth="1"/>
    <col min="13832" max="14077" width="9.140625" style="16"/>
    <col min="14078" max="14078" width="17.7109375" style="16" customWidth="1"/>
    <col min="14079" max="14079" width="29.42578125" style="16" customWidth="1"/>
    <col min="14080" max="14080" width="35.85546875" style="16" customWidth="1"/>
    <col min="14081" max="14081" width="17.7109375" style="16" customWidth="1"/>
    <col min="14082" max="14082" width="16.140625" style="16" customWidth="1"/>
    <col min="14083" max="14086" width="9.140625" style="16"/>
    <col min="14087" max="14087" width="12.28515625" style="16" customWidth="1"/>
    <col min="14088" max="14333" width="9.140625" style="16"/>
    <col min="14334" max="14334" width="17.7109375" style="16" customWidth="1"/>
    <col min="14335" max="14335" width="29.42578125" style="16" customWidth="1"/>
    <col min="14336" max="14336" width="35.85546875" style="16" customWidth="1"/>
    <col min="14337" max="14337" width="17.7109375" style="16" customWidth="1"/>
    <col min="14338" max="14338" width="16.140625" style="16" customWidth="1"/>
    <col min="14339" max="14342" width="9.140625" style="16"/>
    <col min="14343" max="14343" width="12.28515625" style="16" customWidth="1"/>
    <col min="14344" max="14589" width="9.140625" style="16"/>
    <col min="14590" max="14590" width="17.7109375" style="16" customWidth="1"/>
    <col min="14591" max="14591" width="29.42578125" style="16" customWidth="1"/>
    <col min="14592" max="14592" width="35.85546875" style="16" customWidth="1"/>
    <col min="14593" max="14593" width="17.7109375" style="16" customWidth="1"/>
    <col min="14594" max="14594" width="16.140625" style="16" customWidth="1"/>
    <col min="14595" max="14598" width="9.140625" style="16"/>
    <col min="14599" max="14599" width="12.28515625" style="16" customWidth="1"/>
    <col min="14600" max="14845" width="9.140625" style="16"/>
    <col min="14846" max="14846" width="17.7109375" style="16" customWidth="1"/>
    <col min="14847" max="14847" width="29.42578125" style="16" customWidth="1"/>
    <col min="14848" max="14848" width="35.85546875" style="16" customWidth="1"/>
    <col min="14849" max="14849" width="17.7109375" style="16" customWidth="1"/>
    <col min="14850" max="14850" width="16.140625" style="16" customWidth="1"/>
    <col min="14851" max="14854" width="9.140625" style="16"/>
    <col min="14855" max="14855" width="12.28515625" style="16" customWidth="1"/>
    <col min="14856" max="15101" width="9.140625" style="16"/>
    <col min="15102" max="15102" width="17.7109375" style="16" customWidth="1"/>
    <col min="15103" max="15103" width="29.42578125" style="16" customWidth="1"/>
    <col min="15104" max="15104" width="35.85546875" style="16" customWidth="1"/>
    <col min="15105" max="15105" width="17.7109375" style="16" customWidth="1"/>
    <col min="15106" max="15106" width="16.140625" style="16" customWidth="1"/>
    <col min="15107" max="15110" width="9.140625" style="16"/>
    <col min="15111" max="15111" width="12.28515625" style="16" customWidth="1"/>
    <col min="15112" max="15357" width="9.140625" style="16"/>
    <col min="15358" max="15358" width="17.7109375" style="16" customWidth="1"/>
    <col min="15359" max="15359" width="29.42578125" style="16" customWidth="1"/>
    <col min="15360" max="15360" width="35.85546875" style="16" customWidth="1"/>
    <col min="15361" max="15361" width="17.7109375" style="16" customWidth="1"/>
    <col min="15362" max="15362" width="16.140625" style="16" customWidth="1"/>
    <col min="15363" max="15366" width="9.140625" style="16"/>
    <col min="15367" max="15367" width="12.28515625" style="16" customWidth="1"/>
    <col min="15368" max="15613" width="9.140625" style="16"/>
    <col min="15614" max="15614" width="17.7109375" style="16" customWidth="1"/>
    <col min="15615" max="15615" width="29.42578125" style="16" customWidth="1"/>
    <col min="15616" max="15616" width="35.85546875" style="16" customWidth="1"/>
    <col min="15617" max="15617" width="17.7109375" style="16" customWidth="1"/>
    <col min="15618" max="15618" width="16.140625" style="16" customWidth="1"/>
    <col min="15619" max="15622" width="9.140625" style="16"/>
    <col min="15623" max="15623" width="12.28515625" style="16" customWidth="1"/>
    <col min="15624" max="15869" width="9.140625" style="16"/>
    <col min="15870" max="15870" width="17.7109375" style="16" customWidth="1"/>
    <col min="15871" max="15871" width="29.42578125" style="16" customWidth="1"/>
    <col min="15872" max="15872" width="35.85546875" style="16" customWidth="1"/>
    <col min="15873" max="15873" width="17.7109375" style="16" customWidth="1"/>
    <col min="15874" max="15874" width="16.140625" style="16" customWidth="1"/>
    <col min="15875" max="15878" width="9.140625" style="16"/>
    <col min="15879" max="15879" width="12.28515625" style="16" customWidth="1"/>
    <col min="15880" max="16125" width="9.140625" style="16"/>
    <col min="16126" max="16126" width="17.7109375" style="16" customWidth="1"/>
    <col min="16127" max="16127" width="29.42578125" style="16" customWidth="1"/>
    <col min="16128" max="16128" width="35.85546875" style="16" customWidth="1"/>
    <col min="16129" max="16129" width="17.7109375" style="16" customWidth="1"/>
    <col min="16130" max="16130" width="16.140625" style="16" customWidth="1"/>
    <col min="16131" max="16134" width="9.140625" style="16"/>
    <col min="16135" max="16135" width="12.28515625" style="16" customWidth="1"/>
    <col min="16136" max="16376" width="9.140625" style="16"/>
    <col min="16377" max="16384" width="9.140625" style="16" customWidth="1"/>
  </cols>
  <sheetData>
    <row r="2" spans="2:7" ht="14.25" customHeight="1" x14ac:dyDescent="0.25">
      <c r="B2" s="31"/>
      <c r="C2" s="95"/>
      <c r="D2" s="95"/>
      <c r="E2" s="35" t="s">
        <v>66</v>
      </c>
    </row>
    <row r="3" spans="2:7" ht="14.25" customHeight="1" x14ac:dyDescent="0.25">
      <c r="B3" s="11"/>
      <c r="C3" s="101"/>
      <c r="D3" s="101"/>
      <c r="E3" s="101" t="s">
        <v>99</v>
      </c>
      <c r="F3" s="36"/>
      <c r="G3" s="36"/>
    </row>
    <row r="4" spans="2:7" ht="14.25" customHeight="1" x14ac:dyDescent="0.25">
      <c r="B4" s="11"/>
      <c r="C4" s="101"/>
      <c r="D4" s="101"/>
      <c r="E4" s="101" t="s">
        <v>26</v>
      </c>
      <c r="F4" s="36"/>
      <c r="G4" s="36"/>
    </row>
    <row r="5" spans="2:7" ht="14.25" customHeight="1" x14ac:dyDescent="0.25">
      <c r="B5" s="11"/>
      <c r="C5" s="101"/>
      <c r="D5" s="101"/>
      <c r="E5" s="101" t="s">
        <v>58</v>
      </c>
      <c r="F5" s="36"/>
      <c r="G5" s="36"/>
    </row>
    <row r="6" spans="2:7" ht="14.25" customHeight="1" x14ac:dyDescent="0.25">
      <c r="B6" s="11"/>
      <c r="C6" s="101"/>
      <c r="D6" s="101"/>
      <c r="E6" s="101" t="s">
        <v>122</v>
      </c>
      <c r="F6" s="36"/>
      <c r="G6" s="36"/>
    </row>
    <row r="7" spans="2:7" ht="12.75" customHeight="1" x14ac:dyDescent="0.2">
      <c r="B7" s="11"/>
      <c r="C7" s="11"/>
      <c r="D7" s="11"/>
      <c r="E7" s="36"/>
      <c r="F7" s="36"/>
      <c r="G7" s="36"/>
    </row>
    <row r="8" spans="2:7" ht="46.5" customHeight="1" x14ac:dyDescent="0.25">
      <c r="B8" s="381" t="s">
        <v>109</v>
      </c>
      <c r="C8" s="381"/>
      <c r="D8" s="381"/>
      <c r="E8" s="381"/>
    </row>
    <row r="10" spans="2:7" ht="14.25" x14ac:dyDescent="0.2">
      <c r="B10" s="382" t="s">
        <v>113</v>
      </c>
      <c r="C10" s="383"/>
      <c r="D10" s="384"/>
      <c r="E10" s="108"/>
    </row>
    <row r="11" spans="2:7" ht="15" x14ac:dyDescent="0.2">
      <c r="B11" s="13" t="s">
        <v>36</v>
      </c>
      <c r="C11" s="92">
        <v>2021</v>
      </c>
      <c r="D11" s="107">
        <v>2022</v>
      </c>
      <c r="E11" s="109">
        <v>2023</v>
      </c>
    </row>
    <row r="12" spans="2:7" ht="15" x14ac:dyDescent="0.2">
      <c r="B12" s="68">
        <v>63</v>
      </c>
      <c r="C12" s="68">
        <f>SUMIF('2.перечень подключаемых'!I15:I46,63,'2.перечень подключаемых'!J15:J345)</f>
        <v>155</v>
      </c>
      <c r="D12" s="106">
        <f>SUMIF('2.перечень подключаемых'!I91:I137,63,'2.перечень подключаемых'!J91:J137)</f>
        <v>12</v>
      </c>
      <c r="E12" s="106">
        <f>SUMIF('2.перечень подключаемых'!I202:I352,63,'2.перечень подключаемых'!J202:J352)</f>
        <v>85</v>
      </c>
    </row>
    <row r="13" spans="2:7" ht="15" x14ac:dyDescent="0.2">
      <c r="B13" s="68">
        <v>100</v>
      </c>
      <c r="C13" s="106">
        <f>SUMIF('2.перечень подключаемых'!I15:I46,100,'2.перечень подключаемых'!J15:J46)</f>
        <v>109</v>
      </c>
      <c r="D13" s="106">
        <f>SUMIF('2.перечень подключаемых'!I91:I137,100,'2.перечень подключаемых'!J91:J137)</f>
        <v>134</v>
      </c>
      <c r="E13" s="106">
        <f>SUMIF('2.перечень подключаемых'!I202:I352,100,'2.перечень подключаемых'!J202:J352)</f>
        <v>241</v>
      </c>
    </row>
    <row r="14" spans="2:7" ht="15" x14ac:dyDescent="0.2">
      <c r="B14" s="68" t="s">
        <v>29</v>
      </c>
      <c r="C14" s="106">
        <f>SUMIF('2.перечень подключаемых'!I15:I46,"2Д100",'2.перечень подключаемых'!J15:J46)</f>
        <v>5</v>
      </c>
      <c r="D14" s="106">
        <f>SUMIF('2.перечень подключаемых'!I91:I137,"2Д100",'2.перечень подключаемых'!J91:J137)</f>
        <v>60</v>
      </c>
      <c r="E14" s="106">
        <f>SUMIF('2.перечень подключаемых'!I202:I352,"2Д100",'2.перечень подключаемых'!J202:J352)</f>
        <v>485</v>
      </c>
    </row>
    <row r="15" spans="2:7" ht="15" x14ac:dyDescent="0.2">
      <c r="B15" s="68">
        <v>150</v>
      </c>
      <c r="C15" s="106">
        <f>SUMIF('2.перечень подключаемых'!I15:I46,150,'2.перечень подключаемых'!J15:J46)</f>
        <v>120</v>
      </c>
      <c r="D15" s="106">
        <f>SUMIF('2.перечень подключаемых'!I91:I137,150,'2.перечень подключаемых'!J91:J137)</f>
        <v>155</v>
      </c>
      <c r="E15" s="106">
        <f>SUMIF('2.перечень подключаемых'!I202:I352,150,'2.перечень подключаемых'!J202:J352)</f>
        <v>340</v>
      </c>
    </row>
    <row r="16" spans="2:7" ht="15" x14ac:dyDescent="0.2">
      <c r="B16" s="69" t="s">
        <v>101</v>
      </c>
      <c r="C16" s="106">
        <f>SUMIF('2.перечень подключаемых'!I15:I46,"2Д150",'2.перечень подключаемых'!J15:J46)</f>
        <v>190</v>
      </c>
      <c r="D16" s="106">
        <f>SUMIF('2.перечень подключаемых'!I91:I137,"2Д150",'2.перечень подключаемых'!J91:J137)</f>
        <v>15</v>
      </c>
      <c r="E16" s="106">
        <f>SUMIF('2.перечень подключаемых'!I202:I352,"2Д150",'2.перечень подключаемых'!J202:J352)</f>
        <v>180</v>
      </c>
    </row>
    <row r="17" spans="2:5" ht="15" x14ac:dyDescent="0.2">
      <c r="B17" s="68">
        <v>200</v>
      </c>
      <c r="C17" s="106">
        <f>SUMIF('2.перечень подключаемых'!I15:I46,200,'2.перечень подключаемых'!J15:J46)</f>
        <v>80</v>
      </c>
      <c r="D17" s="106">
        <f>SUMIF('2.перечень подключаемых'!I91:I137,200,'2.перечень подключаемых'!J91:J137)</f>
        <v>20</v>
      </c>
      <c r="E17" s="106">
        <f>SUMIF('2.перечень подключаемых'!I202:I352,200,'2.перечень подключаемых'!J202:J352)</f>
        <v>70</v>
      </c>
    </row>
    <row r="18" spans="2:5" ht="15" x14ac:dyDescent="0.2">
      <c r="B18" s="69" t="s">
        <v>102</v>
      </c>
      <c r="C18" s="106">
        <f>SUMIF('2.перечень подключаемых'!I15:I46,"2Д200",'2.перечень подключаемых'!J15:J46)</f>
        <v>300</v>
      </c>
      <c r="D18" s="106">
        <f>SUMIF('2.перечень подключаемых'!I91:I137,"2Д200",'2.перечень подключаемых'!J91:J137)</f>
        <v>190</v>
      </c>
      <c r="E18" s="106">
        <f>SUMIF('2.перечень подключаемых'!I202:I352,"2Д200",'2.перечень подключаемых'!J202:J352)</f>
        <v>1055</v>
      </c>
    </row>
    <row r="19" spans="2:5" ht="14.25" x14ac:dyDescent="0.2">
      <c r="B19" s="382" t="s">
        <v>114</v>
      </c>
      <c r="C19" s="383"/>
      <c r="D19" s="384"/>
      <c r="E19" s="110"/>
    </row>
    <row r="20" spans="2:5" ht="15" x14ac:dyDescent="0.2">
      <c r="B20" s="68">
        <v>150</v>
      </c>
      <c r="C20" s="106">
        <f>SUMIF('2.перечень подключаемых'!K15:K46,150,'2.перечень подключаемых'!L15:L46)</f>
        <v>145</v>
      </c>
      <c r="D20" s="106">
        <f>SUMIF('2.перечень подключаемых'!K91:K137,150,'2.перечень подключаемых'!L91:L137)</f>
        <v>70</v>
      </c>
      <c r="E20" s="106">
        <f>SUMIF('2.перечень подключаемых'!K202:K352,150,'2.перечень подключаемых'!L202:L352)</f>
        <v>661</v>
      </c>
    </row>
    <row r="21" spans="2:5" ht="15" x14ac:dyDescent="0.2">
      <c r="B21" s="68">
        <v>200</v>
      </c>
      <c r="C21" s="106">
        <f>SUMIF('2.перечень подключаемых'!K15:K46,200,'2.перечень подключаемых'!L15:L46)</f>
        <v>292</v>
      </c>
      <c r="D21" s="106">
        <f>SUMIF('2.перечень подключаемых'!K91:K137,200,'2.перечень подключаемых'!L91:L137)</f>
        <v>290</v>
      </c>
      <c r="E21" s="106">
        <f>SUMIF('2.перечень подключаемых'!K202:K352,200,'2.перечень подключаемых'!L202:L352)</f>
        <v>465</v>
      </c>
    </row>
    <row r="22" spans="2:5" ht="15" x14ac:dyDescent="0.2">
      <c r="B22" s="70">
        <v>250</v>
      </c>
      <c r="C22" s="106">
        <f>SUMIF('2.перечень подключаемых'!K15:K46,250,'2.перечень подключаемых'!L15:L46)</f>
        <v>15</v>
      </c>
      <c r="D22" s="106">
        <f>SUMIF('2.перечень подключаемых'!K91:K137,250,'2.перечень подключаемых'!L91:L137)</f>
        <v>145</v>
      </c>
      <c r="E22" s="106">
        <f>SUMIF('2.перечень подключаемых'!K202:K352,250,'2.перечень подключаемых'!L202:L352)</f>
        <v>872</v>
      </c>
    </row>
    <row r="23" spans="2:5" ht="15" x14ac:dyDescent="0.2">
      <c r="B23" s="70" t="s">
        <v>100</v>
      </c>
      <c r="C23" s="106">
        <f>SUMIF('2.перечень подключаемых'!K15:K46,"НК2Д100",'2.перечень подключаемых'!L15:L46)</f>
        <v>155</v>
      </c>
      <c r="D23" s="106">
        <f>SUMIF('2.перечень подключаемых'!K91:K137,"НК2Д100",'2.перечень подключаемых'!L91:L137)</f>
        <v>513</v>
      </c>
      <c r="E23" s="106">
        <f>SUMIF('2.перечень подключаемых'!K202:K352,"НК2Д100",'2.перечень подключаемых'!L202:L352)</f>
        <v>300</v>
      </c>
    </row>
    <row r="24" spans="2:5" ht="15" x14ac:dyDescent="0.2">
      <c r="B24" s="38"/>
      <c r="C24" s="38"/>
      <c r="D24"/>
    </row>
    <row r="25" spans="2:5" x14ac:dyDescent="0.2">
      <c r="C25" s="93"/>
      <c r="D25" s="103"/>
      <c r="E25" s="93"/>
    </row>
    <row r="26" spans="2:5" x14ac:dyDescent="0.2">
      <c r="C26" s="93"/>
      <c r="D26" s="104"/>
      <c r="E26" s="93"/>
    </row>
    <row r="27" spans="2:5" x14ac:dyDescent="0.2">
      <c r="C27" s="93"/>
      <c r="D27" s="104"/>
      <c r="E27" s="93"/>
    </row>
  </sheetData>
  <mergeCells count="3">
    <mergeCell ref="B8:E8"/>
    <mergeCell ref="B19:D19"/>
    <mergeCell ref="B10:D10"/>
  </mergeCells>
  <pageMargins left="1.1811023622047245" right="0.70866141732283472" top="1.1417322834645669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0" tint="-0.14999847407452621"/>
    <pageSetUpPr fitToPage="1"/>
  </sheetPr>
  <dimension ref="B2:I46"/>
  <sheetViews>
    <sheetView topLeftCell="A13" zoomScaleNormal="100" workbookViewId="0">
      <selection activeCell="E23" sqref="E23"/>
    </sheetView>
  </sheetViews>
  <sheetFormatPr defaultRowHeight="12.75" x14ac:dyDescent="0.2"/>
  <cols>
    <col min="1" max="1" width="9.140625" style="16"/>
    <col min="2" max="2" width="6.85546875" style="16" customWidth="1"/>
    <col min="3" max="3" width="28.28515625" style="16" customWidth="1"/>
    <col min="4" max="4" width="17.28515625" style="16" customWidth="1"/>
    <col min="5" max="5" width="16.140625" style="16" customWidth="1"/>
    <col min="6" max="6" width="16.7109375" style="113" customWidth="1"/>
    <col min="7" max="7" width="17.7109375" style="16" customWidth="1"/>
    <col min="8" max="254" width="9.140625" style="16"/>
    <col min="255" max="255" width="4.28515625" style="16" customWidth="1"/>
    <col min="256" max="256" width="33.42578125" style="16" customWidth="1"/>
    <col min="257" max="257" width="19" style="16" customWidth="1"/>
    <col min="258" max="258" width="19.42578125" style="16" customWidth="1"/>
    <col min="259" max="259" width="20" style="16" customWidth="1"/>
    <col min="260" max="260" width="21.140625" style="16" customWidth="1"/>
    <col min="261" max="510" width="9.140625" style="16"/>
    <col min="511" max="511" width="4.28515625" style="16" customWidth="1"/>
    <col min="512" max="512" width="33.42578125" style="16" customWidth="1"/>
    <col min="513" max="513" width="19" style="16" customWidth="1"/>
    <col min="514" max="514" width="19.42578125" style="16" customWidth="1"/>
    <col min="515" max="515" width="20" style="16" customWidth="1"/>
    <col min="516" max="516" width="21.140625" style="16" customWidth="1"/>
    <col min="517" max="766" width="9.140625" style="16"/>
    <col min="767" max="767" width="4.28515625" style="16" customWidth="1"/>
    <col min="768" max="768" width="33.42578125" style="16" customWidth="1"/>
    <col min="769" max="769" width="19" style="16" customWidth="1"/>
    <col min="770" max="770" width="19.42578125" style="16" customWidth="1"/>
    <col min="771" max="771" width="20" style="16" customWidth="1"/>
    <col min="772" max="772" width="21.140625" style="16" customWidth="1"/>
    <col min="773" max="1022" width="9.140625" style="16"/>
    <col min="1023" max="1023" width="4.28515625" style="16" customWidth="1"/>
    <col min="1024" max="1024" width="33.42578125" style="16" customWidth="1"/>
    <col min="1025" max="1025" width="19" style="16" customWidth="1"/>
    <col min="1026" max="1026" width="19.42578125" style="16" customWidth="1"/>
    <col min="1027" max="1027" width="20" style="16" customWidth="1"/>
    <col min="1028" max="1028" width="21.140625" style="16" customWidth="1"/>
    <col min="1029" max="1278" width="9.140625" style="16"/>
    <col min="1279" max="1279" width="4.28515625" style="16" customWidth="1"/>
    <col min="1280" max="1280" width="33.42578125" style="16" customWidth="1"/>
    <col min="1281" max="1281" width="19" style="16" customWidth="1"/>
    <col min="1282" max="1282" width="19.42578125" style="16" customWidth="1"/>
    <col min="1283" max="1283" width="20" style="16" customWidth="1"/>
    <col min="1284" max="1284" width="21.140625" style="16" customWidth="1"/>
    <col min="1285" max="1534" width="9.140625" style="16"/>
    <col min="1535" max="1535" width="4.28515625" style="16" customWidth="1"/>
    <col min="1536" max="1536" width="33.42578125" style="16" customWidth="1"/>
    <col min="1537" max="1537" width="19" style="16" customWidth="1"/>
    <col min="1538" max="1538" width="19.42578125" style="16" customWidth="1"/>
    <col min="1539" max="1539" width="20" style="16" customWidth="1"/>
    <col min="1540" max="1540" width="21.140625" style="16" customWidth="1"/>
    <col min="1541" max="1790" width="9.140625" style="16"/>
    <col min="1791" max="1791" width="4.28515625" style="16" customWidth="1"/>
    <col min="1792" max="1792" width="33.42578125" style="16" customWidth="1"/>
    <col min="1793" max="1793" width="19" style="16" customWidth="1"/>
    <col min="1794" max="1794" width="19.42578125" style="16" customWidth="1"/>
    <col min="1795" max="1795" width="20" style="16" customWidth="1"/>
    <col min="1796" max="1796" width="21.140625" style="16" customWidth="1"/>
    <col min="1797" max="2046" width="9.140625" style="16"/>
    <col min="2047" max="2047" width="4.28515625" style="16" customWidth="1"/>
    <col min="2048" max="2048" width="33.42578125" style="16" customWidth="1"/>
    <col min="2049" max="2049" width="19" style="16" customWidth="1"/>
    <col min="2050" max="2050" width="19.42578125" style="16" customWidth="1"/>
    <col min="2051" max="2051" width="20" style="16" customWidth="1"/>
    <col min="2052" max="2052" width="21.140625" style="16" customWidth="1"/>
    <col min="2053" max="2302" width="9.140625" style="16"/>
    <col min="2303" max="2303" width="4.28515625" style="16" customWidth="1"/>
    <col min="2304" max="2304" width="33.42578125" style="16" customWidth="1"/>
    <col min="2305" max="2305" width="19" style="16" customWidth="1"/>
    <col min="2306" max="2306" width="19.42578125" style="16" customWidth="1"/>
    <col min="2307" max="2307" width="20" style="16" customWidth="1"/>
    <col min="2308" max="2308" width="21.140625" style="16" customWidth="1"/>
    <col min="2309" max="2558" width="9.140625" style="16"/>
    <col min="2559" max="2559" width="4.28515625" style="16" customWidth="1"/>
    <col min="2560" max="2560" width="33.42578125" style="16" customWidth="1"/>
    <col min="2561" max="2561" width="19" style="16" customWidth="1"/>
    <col min="2562" max="2562" width="19.42578125" style="16" customWidth="1"/>
    <col min="2563" max="2563" width="20" style="16" customWidth="1"/>
    <col min="2564" max="2564" width="21.140625" style="16" customWidth="1"/>
    <col min="2565" max="2814" width="9.140625" style="16"/>
    <col min="2815" max="2815" width="4.28515625" style="16" customWidth="1"/>
    <col min="2816" max="2816" width="33.42578125" style="16" customWidth="1"/>
    <col min="2817" max="2817" width="19" style="16" customWidth="1"/>
    <col min="2818" max="2818" width="19.42578125" style="16" customWidth="1"/>
    <col min="2819" max="2819" width="20" style="16" customWidth="1"/>
    <col min="2820" max="2820" width="21.140625" style="16" customWidth="1"/>
    <col min="2821" max="3070" width="9.140625" style="16"/>
    <col min="3071" max="3071" width="4.28515625" style="16" customWidth="1"/>
    <col min="3072" max="3072" width="33.42578125" style="16" customWidth="1"/>
    <col min="3073" max="3073" width="19" style="16" customWidth="1"/>
    <col min="3074" max="3074" width="19.42578125" style="16" customWidth="1"/>
    <col min="3075" max="3075" width="20" style="16" customWidth="1"/>
    <col min="3076" max="3076" width="21.140625" style="16" customWidth="1"/>
    <col min="3077" max="3326" width="9.140625" style="16"/>
    <col min="3327" max="3327" width="4.28515625" style="16" customWidth="1"/>
    <col min="3328" max="3328" width="33.42578125" style="16" customWidth="1"/>
    <col min="3329" max="3329" width="19" style="16" customWidth="1"/>
    <col min="3330" max="3330" width="19.42578125" style="16" customWidth="1"/>
    <col min="3331" max="3331" width="20" style="16" customWidth="1"/>
    <col min="3332" max="3332" width="21.140625" style="16" customWidth="1"/>
    <col min="3333" max="3582" width="9.140625" style="16"/>
    <col min="3583" max="3583" width="4.28515625" style="16" customWidth="1"/>
    <col min="3584" max="3584" width="33.42578125" style="16" customWidth="1"/>
    <col min="3585" max="3585" width="19" style="16" customWidth="1"/>
    <col min="3586" max="3586" width="19.42578125" style="16" customWidth="1"/>
    <col min="3587" max="3587" width="20" style="16" customWidth="1"/>
    <col min="3588" max="3588" width="21.140625" style="16" customWidth="1"/>
    <col min="3589" max="3838" width="9.140625" style="16"/>
    <col min="3839" max="3839" width="4.28515625" style="16" customWidth="1"/>
    <col min="3840" max="3840" width="33.42578125" style="16" customWidth="1"/>
    <col min="3841" max="3841" width="19" style="16" customWidth="1"/>
    <col min="3842" max="3842" width="19.42578125" style="16" customWidth="1"/>
    <col min="3843" max="3843" width="20" style="16" customWidth="1"/>
    <col min="3844" max="3844" width="21.140625" style="16" customWidth="1"/>
    <col min="3845" max="4094" width="9.140625" style="16"/>
    <col min="4095" max="4095" width="4.28515625" style="16" customWidth="1"/>
    <col min="4096" max="4096" width="33.42578125" style="16" customWidth="1"/>
    <col min="4097" max="4097" width="19" style="16" customWidth="1"/>
    <col min="4098" max="4098" width="19.42578125" style="16" customWidth="1"/>
    <col min="4099" max="4099" width="20" style="16" customWidth="1"/>
    <col min="4100" max="4100" width="21.140625" style="16" customWidth="1"/>
    <col min="4101" max="4350" width="9.140625" style="16"/>
    <col min="4351" max="4351" width="4.28515625" style="16" customWidth="1"/>
    <col min="4352" max="4352" width="33.42578125" style="16" customWidth="1"/>
    <col min="4353" max="4353" width="19" style="16" customWidth="1"/>
    <col min="4354" max="4354" width="19.42578125" style="16" customWidth="1"/>
    <col min="4355" max="4355" width="20" style="16" customWidth="1"/>
    <col min="4356" max="4356" width="21.140625" style="16" customWidth="1"/>
    <col min="4357" max="4606" width="9.140625" style="16"/>
    <col min="4607" max="4607" width="4.28515625" style="16" customWidth="1"/>
    <col min="4608" max="4608" width="33.42578125" style="16" customWidth="1"/>
    <col min="4609" max="4609" width="19" style="16" customWidth="1"/>
    <col min="4610" max="4610" width="19.42578125" style="16" customWidth="1"/>
    <col min="4611" max="4611" width="20" style="16" customWidth="1"/>
    <col min="4612" max="4612" width="21.140625" style="16" customWidth="1"/>
    <col min="4613" max="4862" width="9.140625" style="16"/>
    <col min="4863" max="4863" width="4.28515625" style="16" customWidth="1"/>
    <col min="4864" max="4864" width="33.42578125" style="16" customWidth="1"/>
    <col min="4865" max="4865" width="19" style="16" customWidth="1"/>
    <col min="4866" max="4866" width="19.42578125" style="16" customWidth="1"/>
    <col min="4867" max="4867" width="20" style="16" customWidth="1"/>
    <col min="4868" max="4868" width="21.140625" style="16" customWidth="1"/>
    <col min="4869" max="5118" width="9.140625" style="16"/>
    <col min="5119" max="5119" width="4.28515625" style="16" customWidth="1"/>
    <col min="5120" max="5120" width="33.42578125" style="16" customWidth="1"/>
    <col min="5121" max="5121" width="19" style="16" customWidth="1"/>
    <col min="5122" max="5122" width="19.42578125" style="16" customWidth="1"/>
    <col min="5123" max="5123" width="20" style="16" customWidth="1"/>
    <col min="5124" max="5124" width="21.140625" style="16" customWidth="1"/>
    <col min="5125" max="5374" width="9.140625" style="16"/>
    <col min="5375" max="5375" width="4.28515625" style="16" customWidth="1"/>
    <col min="5376" max="5376" width="33.42578125" style="16" customWidth="1"/>
    <col min="5377" max="5377" width="19" style="16" customWidth="1"/>
    <col min="5378" max="5378" width="19.42578125" style="16" customWidth="1"/>
    <col min="5379" max="5379" width="20" style="16" customWidth="1"/>
    <col min="5380" max="5380" width="21.140625" style="16" customWidth="1"/>
    <col min="5381" max="5630" width="9.140625" style="16"/>
    <col min="5631" max="5631" width="4.28515625" style="16" customWidth="1"/>
    <col min="5632" max="5632" width="33.42578125" style="16" customWidth="1"/>
    <col min="5633" max="5633" width="19" style="16" customWidth="1"/>
    <col min="5634" max="5634" width="19.42578125" style="16" customWidth="1"/>
    <col min="5635" max="5635" width="20" style="16" customWidth="1"/>
    <col min="5636" max="5636" width="21.140625" style="16" customWidth="1"/>
    <col min="5637" max="5886" width="9.140625" style="16"/>
    <col min="5887" max="5887" width="4.28515625" style="16" customWidth="1"/>
    <col min="5888" max="5888" width="33.42578125" style="16" customWidth="1"/>
    <col min="5889" max="5889" width="19" style="16" customWidth="1"/>
    <col min="5890" max="5890" width="19.42578125" style="16" customWidth="1"/>
    <col min="5891" max="5891" width="20" style="16" customWidth="1"/>
    <col min="5892" max="5892" width="21.140625" style="16" customWidth="1"/>
    <col min="5893" max="6142" width="9.140625" style="16"/>
    <col min="6143" max="6143" width="4.28515625" style="16" customWidth="1"/>
    <col min="6144" max="6144" width="33.42578125" style="16" customWidth="1"/>
    <col min="6145" max="6145" width="19" style="16" customWidth="1"/>
    <col min="6146" max="6146" width="19.42578125" style="16" customWidth="1"/>
    <col min="6147" max="6147" width="20" style="16" customWidth="1"/>
    <col min="6148" max="6148" width="21.140625" style="16" customWidth="1"/>
    <col min="6149" max="6398" width="9.140625" style="16"/>
    <col min="6399" max="6399" width="4.28515625" style="16" customWidth="1"/>
    <col min="6400" max="6400" width="33.42578125" style="16" customWidth="1"/>
    <col min="6401" max="6401" width="19" style="16" customWidth="1"/>
    <col min="6402" max="6402" width="19.42578125" style="16" customWidth="1"/>
    <col min="6403" max="6403" width="20" style="16" customWidth="1"/>
    <col min="6404" max="6404" width="21.140625" style="16" customWidth="1"/>
    <col min="6405" max="6654" width="9.140625" style="16"/>
    <col min="6655" max="6655" width="4.28515625" style="16" customWidth="1"/>
    <col min="6656" max="6656" width="33.42578125" style="16" customWidth="1"/>
    <col min="6657" max="6657" width="19" style="16" customWidth="1"/>
    <col min="6658" max="6658" width="19.42578125" style="16" customWidth="1"/>
    <col min="6659" max="6659" width="20" style="16" customWidth="1"/>
    <col min="6660" max="6660" width="21.140625" style="16" customWidth="1"/>
    <col min="6661" max="6910" width="9.140625" style="16"/>
    <col min="6911" max="6911" width="4.28515625" style="16" customWidth="1"/>
    <col min="6912" max="6912" width="33.42578125" style="16" customWidth="1"/>
    <col min="6913" max="6913" width="19" style="16" customWidth="1"/>
    <col min="6914" max="6914" width="19.42578125" style="16" customWidth="1"/>
    <col min="6915" max="6915" width="20" style="16" customWidth="1"/>
    <col min="6916" max="6916" width="21.140625" style="16" customWidth="1"/>
    <col min="6917" max="7166" width="9.140625" style="16"/>
    <col min="7167" max="7167" width="4.28515625" style="16" customWidth="1"/>
    <col min="7168" max="7168" width="33.42578125" style="16" customWidth="1"/>
    <col min="7169" max="7169" width="19" style="16" customWidth="1"/>
    <col min="7170" max="7170" width="19.42578125" style="16" customWidth="1"/>
    <col min="7171" max="7171" width="20" style="16" customWidth="1"/>
    <col min="7172" max="7172" width="21.140625" style="16" customWidth="1"/>
    <col min="7173" max="7422" width="9.140625" style="16"/>
    <col min="7423" max="7423" width="4.28515625" style="16" customWidth="1"/>
    <col min="7424" max="7424" width="33.42578125" style="16" customWidth="1"/>
    <col min="7425" max="7425" width="19" style="16" customWidth="1"/>
    <col min="7426" max="7426" width="19.42578125" style="16" customWidth="1"/>
    <col min="7427" max="7427" width="20" style="16" customWidth="1"/>
    <col min="7428" max="7428" width="21.140625" style="16" customWidth="1"/>
    <col min="7429" max="7678" width="9.140625" style="16"/>
    <col min="7679" max="7679" width="4.28515625" style="16" customWidth="1"/>
    <col min="7680" max="7680" width="33.42578125" style="16" customWidth="1"/>
    <col min="7681" max="7681" width="19" style="16" customWidth="1"/>
    <col min="7682" max="7682" width="19.42578125" style="16" customWidth="1"/>
    <col min="7683" max="7683" width="20" style="16" customWidth="1"/>
    <col min="7684" max="7684" width="21.140625" style="16" customWidth="1"/>
    <col min="7685" max="7934" width="9.140625" style="16"/>
    <col min="7935" max="7935" width="4.28515625" style="16" customWidth="1"/>
    <col min="7936" max="7936" width="33.42578125" style="16" customWidth="1"/>
    <col min="7937" max="7937" width="19" style="16" customWidth="1"/>
    <col min="7938" max="7938" width="19.42578125" style="16" customWidth="1"/>
    <col min="7939" max="7939" width="20" style="16" customWidth="1"/>
    <col min="7940" max="7940" width="21.140625" style="16" customWidth="1"/>
    <col min="7941" max="8190" width="9.140625" style="16"/>
    <col min="8191" max="8191" width="4.28515625" style="16" customWidth="1"/>
    <col min="8192" max="8192" width="33.42578125" style="16" customWidth="1"/>
    <col min="8193" max="8193" width="19" style="16" customWidth="1"/>
    <col min="8194" max="8194" width="19.42578125" style="16" customWidth="1"/>
    <col min="8195" max="8195" width="20" style="16" customWidth="1"/>
    <col min="8196" max="8196" width="21.140625" style="16" customWidth="1"/>
    <col min="8197" max="8446" width="9.140625" style="16"/>
    <col min="8447" max="8447" width="4.28515625" style="16" customWidth="1"/>
    <col min="8448" max="8448" width="33.42578125" style="16" customWidth="1"/>
    <col min="8449" max="8449" width="19" style="16" customWidth="1"/>
    <col min="8450" max="8450" width="19.42578125" style="16" customWidth="1"/>
    <col min="8451" max="8451" width="20" style="16" customWidth="1"/>
    <col min="8452" max="8452" width="21.140625" style="16" customWidth="1"/>
    <col min="8453" max="8702" width="9.140625" style="16"/>
    <col min="8703" max="8703" width="4.28515625" style="16" customWidth="1"/>
    <col min="8704" max="8704" width="33.42578125" style="16" customWidth="1"/>
    <col min="8705" max="8705" width="19" style="16" customWidth="1"/>
    <col min="8706" max="8706" width="19.42578125" style="16" customWidth="1"/>
    <col min="8707" max="8707" width="20" style="16" customWidth="1"/>
    <col min="8708" max="8708" width="21.140625" style="16" customWidth="1"/>
    <col min="8709" max="8958" width="9.140625" style="16"/>
    <col min="8959" max="8959" width="4.28515625" style="16" customWidth="1"/>
    <col min="8960" max="8960" width="33.42578125" style="16" customWidth="1"/>
    <col min="8961" max="8961" width="19" style="16" customWidth="1"/>
    <col min="8962" max="8962" width="19.42578125" style="16" customWidth="1"/>
    <col min="8963" max="8963" width="20" style="16" customWidth="1"/>
    <col min="8964" max="8964" width="21.140625" style="16" customWidth="1"/>
    <col min="8965" max="9214" width="9.140625" style="16"/>
    <col min="9215" max="9215" width="4.28515625" style="16" customWidth="1"/>
    <col min="9216" max="9216" width="33.42578125" style="16" customWidth="1"/>
    <col min="9217" max="9217" width="19" style="16" customWidth="1"/>
    <col min="9218" max="9218" width="19.42578125" style="16" customWidth="1"/>
    <col min="9219" max="9219" width="20" style="16" customWidth="1"/>
    <col min="9220" max="9220" width="21.140625" style="16" customWidth="1"/>
    <col min="9221" max="9470" width="9.140625" style="16"/>
    <col min="9471" max="9471" width="4.28515625" style="16" customWidth="1"/>
    <col min="9472" max="9472" width="33.42578125" style="16" customWidth="1"/>
    <col min="9473" max="9473" width="19" style="16" customWidth="1"/>
    <col min="9474" max="9474" width="19.42578125" style="16" customWidth="1"/>
    <col min="9475" max="9475" width="20" style="16" customWidth="1"/>
    <col min="9476" max="9476" width="21.140625" style="16" customWidth="1"/>
    <col min="9477" max="9726" width="9.140625" style="16"/>
    <col min="9727" max="9727" width="4.28515625" style="16" customWidth="1"/>
    <col min="9728" max="9728" width="33.42578125" style="16" customWidth="1"/>
    <col min="9729" max="9729" width="19" style="16" customWidth="1"/>
    <col min="9730" max="9730" width="19.42578125" style="16" customWidth="1"/>
    <col min="9731" max="9731" width="20" style="16" customWidth="1"/>
    <col min="9732" max="9732" width="21.140625" style="16" customWidth="1"/>
    <col min="9733" max="9982" width="9.140625" style="16"/>
    <col min="9983" max="9983" width="4.28515625" style="16" customWidth="1"/>
    <col min="9984" max="9984" width="33.42578125" style="16" customWidth="1"/>
    <col min="9985" max="9985" width="19" style="16" customWidth="1"/>
    <col min="9986" max="9986" width="19.42578125" style="16" customWidth="1"/>
    <col min="9987" max="9987" width="20" style="16" customWidth="1"/>
    <col min="9988" max="9988" width="21.140625" style="16" customWidth="1"/>
    <col min="9989" max="10238" width="9.140625" style="16"/>
    <col min="10239" max="10239" width="4.28515625" style="16" customWidth="1"/>
    <col min="10240" max="10240" width="33.42578125" style="16" customWidth="1"/>
    <col min="10241" max="10241" width="19" style="16" customWidth="1"/>
    <col min="10242" max="10242" width="19.42578125" style="16" customWidth="1"/>
    <col min="10243" max="10243" width="20" style="16" customWidth="1"/>
    <col min="10244" max="10244" width="21.140625" style="16" customWidth="1"/>
    <col min="10245" max="10494" width="9.140625" style="16"/>
    <col min="10495" max="10495" width="4.28515625" style="16" customWidth="1"/>
    <col min="10496" max="10496" width="33.42578125" style="16" customWidth="1"/>
    <col min="10497" max="10497" width="19" style="16" customWidth="1"/>
    <col min="10498" max="10498" width="19.42578125" style="16" customWidth="1"/>
    <col min="10499" max="10499" width="20" style="16" customWidth="1"/>
    <col min="10500" max="10500" width="21.140625" style="16" customWidth="1"/>
    <col min="10501" max="10750" width="9.140625" style="16"/>
    <col min="10751" max="10751" width="4.28515625" style="16" customWidth="1"/>
    <col min="10752" max="10752" width="33.42578125" style="16" customWidth="1"/>
    <col min="10753" max="10753" width="19" style="16" customWidth="1"/>
    <col min="10754" max="10754" width="19.42578125" style="16" customWidth="1"/>
    <col min="10755" max="10755" width="20" style="16" customWidth="1"/>
    <col min="10756" max="10756" width="21.140625" style="16" customWidth="1"/>
    <col min="10757" max="11006" width="9.140625" style="16"/>
    <col min="11007" max="11007" width="4.28515625" style="16" customWidth="1"/>
    <col min="11008" max="11008" width="33.42578125" style="16" customWidth="1"/>
    <col min="11009" max="11009" width="19" style="16" customWidth="1"/>
    <col min="11010" max="11010" width="19.42578125" style="16" customWidth="1"/>
    <col min="11011" max="11011" width="20" style="16" customWidth="1"/>
    <col min="11012" max="11012" width="21.140625" style="16" customWidth="1"/>
    <col min="11013" max="11262" width="9.140625" style="16"/>
    <col min="11263" max="11263" width="4.28515625" style="16" customWidth="1"/>
    <col min="11264" max="11264" width="33.42578125" style="16" customWidth="1"/>
    <col min="11265" max="11265" width="19" style="16" customWidth="1"/>
    <col min="11266" max="11266" width="19.42578125" style="16" customWidth="1"/>
    <col min="11267" max="11267" width="20" style="16" customWidth="1"/>
    <col min="11268" max="11268" width="21.140625" style="16" customWidth="1"/>
    <col min="11269" max="11518" width="9.140625" style="16"/>
    <col min="11519" max="11519" width="4.28515625" style="16" customWidth="1"/>
    <col min="11520" max="11520" width="33.42578125" style="16" customWidth="1"/>
    <col min="11521" max="11521" width="19" style="16" customWidth="1"/>
    <col min="11522" max="11522" width="19.42578125" style="16" customWidth="1"/>
    <col min="11523" max="11523" width="20" style="16" customWidth="1"/>
    <col min="11524" max="11524" width="21.140625" style="16" customWidth="1"/>
    <col min="11525" max="11774" width="9.140625" style="16"/>
    <col min="11775" max="11775" width="4.28515625" style="16" customWidth="1"/>
    <col min="11776" max="11776" width="33.42578125" style="16" customWidth="1"/>
    <col min="11777" max="11777" width="19" style="16" customWidth="1"/>
    <col min="11778" max="11778" width="19.42578125" style="16" customWidth="1"/>
    <col min="11779" max="11779" width="20" style="16" customWidth="1"/>
    <col min="11780" max="11780" width="21.140625" style="16" customWidth="1"/>
    <col min="11781" max="12030" width="9.140625" style="16"/>
    <col min="12031" max="12031" width="4.28515625" style="16" customWidth="1"/>
    <col min="12032" max="12032" width="33.42578125" style="16" customWidth="1"/>
    <col min="12033" max="12033" width="19" style="16" customWidth="1"/>
    <col min="12034" max="12034" width="19.42578125" style="16" customWidth="1"/>
    <col min="12035" max="12035" width="20" style="16" customWidth="1"/>
    <col min="12036" max="12036" width="21.140625" style="16" customWidth="1"/>
    <col min="12037" max="12286" width="9.140625" style="16"/>
    <col min="12287" max="12287" width="4.28515625" style="16" customWidth="1"/>
    <col min="12288" max="12288" width="33.42578125" style="16" customWidth="1"/>
    <col min="12289" max="12289" width="19" style="16" customWidth="1"/>
    <col min="12290" max="12290" width="19.42578125" style="16" customWidth="1"/>
    <col min="12291" max="12291" width="20" style="16" customWidth="1"/>
    <col min="12292" max="12292" width="21.140625" style="16" customWidth="1"/>
    <col min="12293" max="12542" width="9.140625" style="16"/>
    <col min="12543" max="12543" width="4.28515625" style="16" customWidth="1"/>
    <col min="12544" max="12544" width="33.42578125" style="16" customWidth="1"/>
    <col min="12545" max="12545" width="19" style="16" customWidth="1"/>
    <col min="12546" max="12546" width="19.42578125" style="16" customWidth="1"/>
    <col min="12547" max="12547" width="20" style="16" customWidth="1"/>
    <col min="12548" max="12548" width="21.140625" style="16" customWidth="1"/>
    <col min="12549" max="12798" width="9.140625" style="16"/>
    <col min="12799" max="12799" width="4.28515625" style="16" customWidth="1"/>
    <col min="12800" max="12800" width="33.42578125" style="16" customWidth="1"/>
    <col min="12801" max="12801" width="19" style="16" customWidth="1"/>
    <col min="12802" max="12802" width="19.42578125" style="16" customWidth="1"/>
    <col min="12803" max="12803" width="20" style="16" customWidth="1"/>
    <col min="12804" max="12804" width="21.140625" style="16" customWidth="1"/>
    <col min="12805" max="13054" width="9.140625" style="16"/>
    <col min="13055" max="13055" width="4.28515625" style="16" customWidth="1"/>
    <col min="13056" max="13056" width="33.42578125" style="16" customWidth="1"/>
    <col min="13057" max="13057" width="19" style="16" customWidth="1"/>
    <col min="13058" max="13058" width="19.42578125" style="16" customWidth="1"/>
    <col min="13059" max="13059" width="20" style="16" customWidth="1"/>
    <col min="13060" max="13060" width="21.140625" style="16" customWidth="1"/>
    <col min="13061" max="13310" width="9.140625" style="16"/>
    <col min="13311" max="13311" width="4.28515625" style="16" customWidth="1"/>
    <col min="13312" max="13312" width="33.42578125" style="16" customWidth="1"/>
    <col min="13313" max="13313" width="19" style="16" customWidth="1"/>
    <col min="13314" max="13314" width="19.42578125" style="16" customWidth="1"/>
    <col min="13315" max="13315" width="20" style="16" customWidth="1"/>
    <col min="13316" max="13316" width="21.140625" style="16" customWidth="1"/>
    <col min="13317" max="13566" width="9.140625" style="16"/>
    <col min="13567" max="13567" width="4.28515625" style="16" customWidth="1"/>
    <col min="13568" max="13568" width="33.42578125" style="16" customWidth="1"/>
    <col min="13569" max="13569" width="19" style="16" customWidth="1"/>
    <col min="13570" max="13570" width="19.42578125" style="16" customWidth="1"/>
    <col min="13571" max="13571" width="20" style="16" customWidth="1"/>
    <col min="13572" max="13572" width="21.140625" style="16" customWidth="1"/>
    <col min="13573" max="13822" width="9.140625" style="16"/>
    <col min="13823" max="13823" width="4.28515625" style="16" customWidth="1"/>
    <col min="13824" max="13824" width="33.42578125" style="16" customWidth="1"/>
    <col min="13825" max="13825" width="19" style="16" customWidth="1"/>
    <col min="13826" max="13826" width="19.42578125" style="16" customWidth="1"/>
    <col min="13827" max="13827" width="20" style="16" customWidth="1"/>
    <col min="13828" max="13828" width="21.140625" style="16" customWidth="1"/>
    <col min="13829" max="14078" width="9.140625" style="16"/>
    <col min="14079" max="14079" width="4.28515625" style="16" customWidth="1"/>
    <col min="14080" max="14080" width="33.42578125" style="16" customWidth="1"/>
    <col min="14081" max="14081" width="19" style="16" customWidth="1"/>
    <col min="14082" max="14082" width="19.42578125" style="16" customWidth="1"/>
    <col min="14083" max="14083" width="20" style="16" customWidth="1"/>
    <col min="14084" max="14084" width="21.140625" style="16" customWidth="1"/>
    <col min="14085" max="14334" width="9.140625" style="16"/>
    <col min="14335" max="14335" width="4.28515625" style="16" customWidth="1"/>
    <col min="14336" max="14336" width="33.42578125" style="16" customWidth="1"/>
    <col min="14337" max="14337" width="19" style="16" customWidth="1"/>
    <col min="14338" max="14338" width="19.42578125" style="16" customWidth="1"/>
    <col min="14339" max="14339" width="20" style="16" customWidth="1"/>
    <col min="14340" max="14340" width="21.140625" style="16" customWidth="1"/>
    <col min="14341" max="14590" width="9.140625" style="16"/>
    <col min="14591" max="14591" width="4.28515625" style="16" customWidth="1"/>
    <col min="14592" max="14592" width="33.42578125" style="16" customWidth="1"/>
    <col min="14593" max="14593" width="19" style="16" customWidth="1"/>
    <col min="14594" max="14594" width="19.42578125" style="16" customWidth="1"/>
    <col min="14595" max="14595" width="20" style="16" customWidth="1"/>
    <col min="14596" max="14596" width="21.140625" style="16" customWidth="1"/>
    <col min="14597" max="14846" width="9.140625" style="16"/>
    <col min="14847" max="14847" width="4.28515625" style="16" customWidth="1"/>
    <col min="14848" max="14848" width="33.42578125" style="16" customWidth="1"/>
    <col min="14849" max="14849" width="19" style="16" customWidth="1"/>
    <col min="14850" max="14850" width="19.42578125" style="16" customWidth="1"/>
    <col min="14851" max="14851" width="20" style="16" customWidth="1"/>
    <col min="14852" max="14852" width="21.140625" style="16" customWidth="1"/>
    <col min="14853" max="15102" width="9.140625" style="16"/>
    <col min="15103" max="15103" width="4.28515625" style="16" customWidth="1"/>
    <col min="15104" max="15104" width="33.42578125" style="16" customWidth="1"/>
    <col min="15105" max="15105" width="19" style="16" customWidth="1"/>
    <col min="15106" max="15106" width="19.42578125" style="16" customWidth="1"/>
    <col min="15107" max="15107" width="20" style="16" customWidth="1"/>
    <col min="15108" max="15108" width="21.140625" style="16" customWidth="1"/>
    <col min="15109" max="15358" width="9.140625" style="16"/>
    <col min="15359" max="15359" width="4.28515625" style="16" customWidth="1"/>
    <col min="15360" max="15360" width="33.42578125" style="16" customWidth="1"/>
    <col min="15361" max="15361" width="19" style="16" customWidth="1"/>
    <col min="15362" max="15362" width="19.42578125" style="16" customWidth="1"/>
    <col min="15363" max="15363" width="20" style="16" customWidth="1"/>
    <col min="15364" max="15364" width="21.140625" style="16" customWidth="1"/>
    <col min="15365" max="15614" width="9.140625" style="16"/>
    <col min="15615" max="15615" width="4.28515625" style="16" customWidth="1"/>
    <col min="15616" max="15616" width="33.42578125" style="16" customWidth="1"/>
    <col min="15617" max="15617" width="19" style="16" customWidth="1"/>
    <col min="15618" max="15618" width="19.42578125" style="16" customWidth="1"/>
    <col min="15619" max="15619" width="20" style="16" customWidth="1"/>
    <col min="15620" max="15620" width="21.140625" style="16" customWidth="1"/>
    <col min="15621" max="15870" width="9.140625" style="16"/>
    <col min="15871" max="15871" width="4.28515625" style="16" customWidth="1"/>
    <col min="15872" max="15872" width="33.42578125" style="16" customWidth="1"/>
    <col min="15873" max="15873" width="19" style="16" customWidth="1"/>
    <col min="15874" max="15874" width="19.42578125" style="16" customWidth="1"/>
    <col min="15875" max="15875" width="20" style="16" customWidth="1"/>
    <col min="15876" max="15876" width="21.140625" style="16" customWidth="1"/>
    <col min="15877" max="16126" width="9.140625" style="16"/>
    <col min="16127" max="16127" width="4.28515625" style="16" customWidth="1"/>
    <col min="16128" max="16128" width="33.42578125" style="16" customWidth="1"/>
    <col min="16129" max="16129" width="19" style="16" customWidth="1"/>
    <col min="16130" max="16130" width="19.42578125" style="16" customWidth="1"/>
    <col min="16131" max="16131" width="20" style="16" customWidth="1"/>
    <col min="16132" max="16132" width="21.140625" style="16" customWidth="1"/>
    <col min="16133" max="16382" width="9.140625" style="16"/>
    <col min="16383" max="16384" width="9.140625" style="16" customWidth="1"/>
  </cols>
  <sheetData>
    <row r="2" spans="2:9" ht="17.25" customHeight="1" x14ac:dyDescent="0.25">
      <c r="B2" s="31"/>
      <c r="C2" s="31"/>
      <c r="E2" s="35"/>
      <c r="F2" s="35" t="s">
        <v>60</v>
      </c>
    </row>
    <row r="3" spans="2:9" ht="17.25" customHeight="1" x14ac:dyDescent="0.25">
      <c r="B3" s="11"/>
      <c r="C3" s="11"/>
      <c r="E3" s="101"/>
      <c r="F3" s="101" t="s">
        <v>99</v>
      </c>
      <c r="G3" s="36"/>
      <c r="H3" s="36"/>
      <c r="I3" s="36"/>
    </row>
    <row r="4" spans="2:9" ht="17.25" customHeight="1" x14ac:dyDescent="0.25">
      <c r="B4" s="11"/>
      <c r="C4" s="11"/>
      <c r="E4" s="101"/>
      <c r="F4" s="101" t="s">
        <v>26</v>
      </c>
      <c r="G4" s="36"/>
      <c r="H4" s="36"/>
      <c r="I4" s="36"/>
    </row>
    <row r="5" spans="2:9" ht="17.25" customHeight="1" x14ac:dyDescent="0.25">
      <c r="B5" s="11"/>
      <c r="C5" s="11"/>
      <c r="E5" s="101"/>
      <c r="F5" s="101" t="s">
        <v>58</v>
      </c>
      <c r="G5" s="36"/>
      <c r="H5" s="36"/>
      <c r="I5" s="36"/>
    </row>
    <row r="6" spans="2:9" ht="17.25" customHeight="1" x14ac:dyDescent="0.25">
      <c r="B6" s="11"/>
      <c r="C6" s="11"/>
      <c r="E6" s="101"/>
      <c r="F6" s="101" t="s">
        <v>122</v>
      </c>
      <c r="G6" s="36"/>
      <c r="H6" s="36"/>
      <c r="I6" s="36"/>
    </row>
    <row r="7" spans="2:9" ht="12.75" customHeight="1" x14ac:dyDescent="0.25">
      <c r="B7" s="11"/>
      <c r="C7" s="11"/>
      <c r="D7" s="32"/>
      <c r="E7" s="36"/>
      <c r="F7" s="36"/>
      <c r="G7" s="36"/>
      <c r="H7" s="36"/>
      <c r="I7" s="36"/>
    </row>
    <row r="8" spans="2:9" ht="30" customHeight="1" x14ac:dyDescent="0.25">
      <c r="B8" s="385" t="s">
        <v>67</v>
      </c>
      <c r="C8" s="385"/>
      <c r="D8" s="385"/>
      <c r="E8" s="385"/>
    </row>
    <row r="10" spans="2:9" ht="29.25" customHeight="1" x14ac:dyDescent="0.2">
      <c r="B10" s="384" t="s">
        <v>74</v>
      </c>
      <c r="C10" s="390"/>
      <c r="D10" s="390"/>
      <c r="E10" s="390"/>
      <c r="F10" s="391"/>
    </row>
    <row r="11" spans="2:9" ht="18" customHeight="1" x14ac:dyDescent="0.2">
      <c r="B11" s="12" t="s">
        <v>0</v>
      </c>
      <c r="C11" s="106" t="s">
        <v>32</v>
      </c>
      <c r="D11" s="13">
        <v>2021</v>
      </c>
      <c r="E11" s="13">
        <v>2022</v>
      </c>
      <c r="F11" s="115">
        <v>2023</v>
      </c>
    </row>
    <row r="12" spans="2:9" ht="15" x14ac:dyDescent="0.2">
      <c r="B12" s="12">
        <v>1</v>
      </c>
      <c r="C12" s="106">
        <v>63</v>
      </c>
      <c r="D12" s="14">
        <f>(('3.укр норм'!D13)*'4.протяж-ть'!C12)/((1-0.2)*'4.протяж-ть'!C12)/1000</f>
        <v>6.1240862986999991</v>
      </c>
      <c r="E12" s="14">
        <f>(('3.укр норм'!E13)*'4.протяж-ть'!D12)/((1-0.2)*'4.протяж-ть'!D12)/1000</f>
        <v>6.4180424410375982</v>
      </c>
      <c r="F12" s="14">
        <f>('3.укр норм'!F13)/(1-0.2)/1000</f>
        <v>6.719690435766366</v>
      </c>
    </row>
    <row r="13" spans="2:9" ht="15" x14ac:dyDescent="0.2">
      <c r="B13" s="12">
        <v>2</v>
      </c>
      <c r="C13" s="106">
        <v>100</v>
      </c>
      <c r="D13" s="14">
        <f>(('3.укр норм'!D14)*'4.протяж-ть'!C13)/((1-0.2)*'4.протяж-ть'!C13)/1000</f>
        <v>7.1326676496749988</v>
      </c>
      <c r="E13" s="14">
        <f>(('3.укр норм'!E14)*'4.протяж-ть'!D13)/((1-0.2)*'4.протяж-ть'!D13)/1000</f>
        <v>7.4750356968593987</v>
      </c>
      <c r="F13" s="14">
        <f>(('3.укр норм'!F14)*'4.протяж-ть'!E13)/((1-0.2)*'4.протяж-ть'!E13)/1000</f>
        <v>7.8263623746117901</v>
      </c>
    </row>
    <row r="14" spans="2:9" ht="15" x14ac:dyDescent="0.2">
      <c r="B14" s="12">
        <v>3</v>
      </c>
      <c r="C14" s="106" t="s">
        <v>29</v>
      </c>
      <c r="D14" s="14">
        <f>(('3.укр норм'!D15)*'4.протяж-ть'!C14)/((1-0.2)*'4.протяж-ть'!C14)/1000</f>
        <v>9.8983428824249984</v>
      </c>
      <c r="E14" s="14">
        <f>(('3.укр норм'!E15)*'4.протяж-ть'!D14)/((1-0.2)*'4.протяж-ть'!D14)/1000</f>
        <v>10.373463340781399</v>
      </c>
      <c r="F14" s="14">
        <f>(('3.укр норм'!F15)*'4.протяж-ть'!E14)/((1-0.2)*'4.протяж-ть'!E14)/1000</f>
        <v>10.861016117798121</v>
      </c>
    </row>
    <row r="15" spans="2:9" ht="15" x14ac:dyDescent="0.2">
      <c r="B15" s="12">
        <v>4</v>
      </c>
      <c r="C15" s="106">
        <v>150</v>
      </c>
      <c r="D15" s="14">
        <f>(('3.укр норм'!D16)*'4.протяж-ть'!C15)/((1-0.2)*'4.протяж-ть'!C15)/1000</f>
        <v>8.76397228115</v>
      </c>
      <c r="E15" s="14">
        <f>(('3.укр норм'!E16)*'4.протяж-ть'!D15)/((1-0.2)*'4.протяж-ть'!D15)/1000</f>
        <v>9.1846429506451983</v>
      </c>
      <c r="F15" s="14">
        <f>(('3.укр норм'!F16)*'4.протяж-ть'!E15)/((1-0.2)*'4.протяж-ть'!E15)/1000</f>
        <v>9.6163211693255235</v>
      </c>
    </row>
    <row r="16" spans="2:9" ht="15" x14ac:dyDescent="0.2">
      <c r="B16" s="72">
        <v>5</v>
      </c>
      <c r="C16" s="105" t="s">
        <v>101</v>
      </c>
      <c r="D16" s="14">
        <f>(('3.укр норм'!D17)*'4.протяж-ть'!C16)/((1-0.2)*'4.протяж-ть'!C16)/1000</f>
        <v>13.068312316601247</v>
      </c>
      <c r="E16" s="14">
        <f>(('3.укр норм'!E17)*'4.протяж-ть'!D16)/((1-0.2)*'4.протяж-ть'!D16)/1000</f>
        <v>13.695591307798109</v>
      </c>
      <c r="F16" s="14">
        <f>(('3.укр норм'!F17)*'4.протяж-ть'!E16)/((1-0.2)*'4.протяж-ть'!E16)/1000</f>
        <v>14.339284099264617</v>
      </c>
    </row>
    <row r="17" spans="2:9" ht="15" x14ac:dyDescent="0.2">
      <c r="B17" s="72">
        <v>6</v>
      </c>
      <c r="C17" s="106">
        <v>200</v>
      </c>
      <c r="D17" s="14">
        <f>(('3.укр норм'!D18)*'4.протяж-ть'!C17)/((1-0.2)*'4.протяж-ть'!C17)/1000</f>
        <v>10.484456627374998</v>
      </c>
      <c r="E17" s="14">
        <f>(('3.укр норм'!E18)*'4.протяж-ть'!D17)/((1-0.2)*'4.протяж-ть'!D17)/1000</f>
        <v>10.987710545489</v>
      </c>
      <c r="F17" s="14">
        <f>('3.укр норм'!F18)/(1-0.2)/1000</f>
        <v>11.504132941126981</v>
      </c>
    </row>
    <row r="18" spans="2:9" ht="15" x14ac:dyDescent="0.2">
      <c r="B18" s="72">
        <v>7</v>
      </c>
      <c r="C18" s="106" t="s">
        <v>102</v>
      </c>
      <c r="D18" s="14">
        <f>(('3.укр норм'!D19)*'4.протяж-ть'!C18)/((1-0.2)*'4.протяж-ть'!C18)/1000</f>
        <v>19.638277428937496</v>
      </c>
      <c r="E18" s="14">
        <f>(('3.укр норм'!E19)*'4.протяж-ть'!D18)/((1-0.2)*'4.протяж-ть'!D18)/1000</f>
        <v>20.580914745526503</v>
      </c>
      <c r="F18" s="14">
        <f>('3.укр норм'!F19)/(1-0.2)/1000</f>
        <v>21.548217738566244</v>
      </c>
    </row>
    <row r="19" spans="2:9" ht="15" x14ac:dyDescent="0.2">
      <c r="B19" s="74">
        <v>8</v>
      </c>
      <c r="C19" s="105">
        <v>500</v>
      </c>
      <c r="D19" s="14">
        <f>('3.укр норм'!D20)/(1-0.2)/1000</f>
        <v>23.827441118812498</v>
      </c>
      <c r="E19" s="14">
        <f>('3.укр норм'!E20)/(1-0.2)/1000</f>
        <v>24.971158292515501</v>
      </c>
      <c r="F19" s="14">
        <f>('3.укр норм'!F20)/(1-0.2)/1000</f>
        <v>26.144802732263727</v>
      </c>
    </row>
    <row r="20" spans="2:9" ht="15" x14ac:dyDescent="0.2">
      <c r="B20" s="40"/>
      <c r="C20" s="39"/>
      <c r="D20" s="39"/>
      <c r="E20" s="39"/>
    </row>
    <row r="21" spans="2:9" ht="32.25" customHeight="1" x14ac:dyDescent="0.2">
      <c r="B21" s="384" t="s">
        <v>68</v>
      </c>
      <c r="C21" s="390"/>
      <c r="D21" s="390"/>
      <c r="E21" s="390"/>
      <c r="F21" s="391"/>
    </row>
    <row r="22" spans="2:9" ht="16.5" customHeight="1" x14ac:dyDescent="0.2">
      <c r="B22" s="12" t="s">
        <v>0</v>
      </c>
      <c r="C22" s="106" t="s">
        <v>32</v>
      </c>
      <c r="D22" s="13">
        <v>2021</v>
      </c>
      <c r="E22" s="13">
        <v>2022</v>
      </c>
      <c r="F22" s="115">
        <v>2023</v>
      </c>
    </row>
    <row r="23" spans="2:9" ht="15" x14ac:dyDescent="0.2">
      <c r="B23" s="12">
        <v>1</v>
      </c>
      <c r="C23" s="106">
        <v>63</v>
      </c>
      <c r="D23" s="14">
        <f>('3.укр норм'!D13)/('3.укр норм'!$D$20)</f>
        <v>0.25701821140436454</v>
      </c>
      <c r="E23" s="14">
        <f>('3.укр норм'!E13)/('3.укр норм'!$E$20)</f>
        <v>0.25701821140436454</v>
      </c>
      <c r="F23" s="14">
        <f>('3.укр норм'!F13)/('3.укр норм'!$F$20)</f>
        <v>0.25701821140436454</v>
      </c>
    </row>
    <row r="24" spans="2:9" ht="15" x14ac:dyDescent="0.2">
      <c r="B24" s="12">
        <v>2</v>
      </c>
      <c r="C24" s="106">
        <v>100</v>
      </c>
      <c r="D24" s="14">
        <f>('3.укр норм'!D14)/('3.укр норм'!$D$20)</f>
        <v>0.29934677475893701</v>
      </c>
      <c r="E24" s="14">
        <f>('3.укр норм'!E14)/('3.укр норм'!$E$20)</f>
        <v>0.29934677475893701</v>
      </c>
      <c r="F24" s="14">
        <f>('3.укр норм'!F14)/('3.укр норм'!$F$20)</f>
        <v>0.29934677475893701</v>
      </c>
    </row>
    <row r="25" spans="2:9" ht="15" x14ac:dyDescent="0.2">
      <c r="B25" s="12">
        <v>3</v>
      </c>
      <c r="C25" s="106" t="s">
        <v>29</v>
      </c>
      <c r="D25" s="14">
        <f>('3.укр норм'!D15)/('3.укр норм'!$D$20)</f>
        <v>0.41541778796422885</v>
      </c>
      <c r="E25" s="14">
        <f>('3.укр норм'!E15)/('3.укр норм'!$E$20)</f>
        <v>0.41541778796422879</v>
      </c>
      <c r="F25" s="14">
        <f>('3.укр норм'!F15)/('3.укр норм'!$F$20)</f>
        <v>0.41541778796422874</v>
      </c>
    </row>
    <row r="26" spans="2:9" ht="15" x14ac:dyDescent="0.2">
      <c r="B26" s="12">
        <v>4</v>
      </c>
      <c r="C26" s="106">
        <v>150</v>
      </c>
      <c r="D26" s="14">
        <f>('3.укр норм'!D16)/('3.укр норм'!$D$20)</f>
        <v>0.36781004881932428</v>
      </c>
      <c r="E26" s="14">
        <f>('3.укр норм'!E16)/('3.укр норм'!$E$20)</f>
        <v>0.36781004881932422</v>
      </c>
      <c r="F26" s="14">
        <f>('3.укр норм'!F16)/('3.укр норм'!$F$20)</f>
        <v>0.36781004881932422</v>
      </c>
    </row>
    <row r="27" spans="2:9" ht="15" x14ac:dyDescent="0.2">
      <c r="B27" s="72">
        <v>5</v>
      </c>
      <c r="C27" s="105" t="s">
        <v>101</v>
      </c>
      <c r="D27" s="14">
        <f>('3.укр норм'!D17)/('3.укр норм'!$D$20)</f>
        <v>0.54845638906157712</v>
      </c>
      <c r="E27" s="14">
        <f>('3.укр норм'!E17)/('3.укр норм'!$E$20)</f>
        <v>0.54845638906157712</v>
      </c>
      <c r="F27" s="14">
        <f>('3.укр норм'!F17)/('3.укр норм'!$F$20)</f>
        <v>0.54845638906157701</v>
      </c>
    </row>
    <row r="28" spans="2:9" ht="15" x14ac:dyDescent="0.2">
      <c r="B28" s="72">
        <v>6</v>
      </c>
      <c r="C28" s="106">
        <v>200</v>
      </c>
      <c r="D28" s="14">
        <f>('3.укр норм'!D18)/('3.укр норм'!$D$20)</f>
        <v>0.44001605439273112</v>
      </c>
      <c r="E28" s="14">
        <f>('3.укр норм'!E18)/('3.укр норм'!$E$20)</f>
        <v>0.44001605439273106</v>
      </c>
      <c r="F28" s="14">
        <f>('3.укр норм'!F18)/('3.укр норм'!$F$20)</f>
        <v>0.44001605439273112</v>
      </c>
      <c r="I28" s="20"/>
    </row>
    <row r="29" spans="2:9" ht="15" x14ac:dyDescent="0.2">
      <c r="B29" s="72">
        <v>7</v>
      </c>
      <c r="C29" s="106" t="s">
        <v>102</v>
      </c>
      <c r="D29" s="14">
        <f>('3.укр норм'!D19)/('3.укр норм'!$D$20)</f>
        <v>0.82418742873033368</v>
      </c>
      <c r="E29" s="14">
        <f>('3.укр норм'!E19)/('3.укр норм'!$E$20)</f>
        <v>0.82418742873033368</v>
      </c>
      <c r="F29" s="14">
        <f>('3.укр норм'!F19)/('3.укр норм'!$F$20)</f>
        <v>0.82418742873033368</v>
      </c>
      <c r="I29" s="20"/>
    </row>
    <row r="30" spans="2:9" ht="15" x14ac:dyDescent="0.2">
      <c r="B30" s="41"/>
      <c r="C30" s="38"/>
      <c r="D30" s="42"/>
      <c r="E30" s="42"/>
    </row>
    <row r="31" spans="2:9" ht="32.450000000000003" customHeight="1" x14ac:dyDescent="0.2">
      <c r="B31" s="384" t="s">
        <v>73</v>
      </c>
      <c r="C31" s="390"/>
      <c r="D31" s="390"/>
      <c r="E31" s="390"/>
      <c r="F31" s="391"/>
    </row>
    <row r="32" spans="2:9" ht="19.5" customHeight="1" x14ac:dyDescent="0.2">
      <c r="B32" s="12" t="s">
        <v>0</v>
      </c>
      <c r="C32" s="106" t="s">
        <v>32</v>
      </c>
      <c r="D32" s="13">
        <v>2021</v>
      </c>
      <c r="E32" s="13">
        <v>2022</v>
      </c>
      <c r="F32" s="115">
        <v>2023</v>
      </c>
    </row>
    <row r="33" spans="2:7" ht="15" x14ac:dyDescent="0.2">
      <c r="B33" s="12">
        <v>1</v>
      </c>
      <c r="C33" s="106">
        <v>63</v>
      </c>
      <c r="D33" s="14">
        <f>D19*D23</f>
        <v>6.1240862986999991</v>
      </c>
      <c r="E33" s="14">
        <f>E19*E23</f>
        <v>6.4180424410375991</v>
      </c>
      <c r="F33" s="14">
        <f>F19*F23</f>
        <v>6.719690435766366</v>
      </c>
    </row>
    <row r="34" spans="2:7" ht="15" x14ac:dyDescent="0.2">
      <c r="B34" s="12">
        <v>2</v>
      </c>
      <c r="C34" s="106">
        <v>100</v>
      </c>
      <c r="D34" s="14">
        <f>D19*D24</f>
        <v>7.1326676496749988</v>
      </c>
      <c r="E34" s="14">
        <f>E19*E24</f>
        <v>7.4750356968593996</v>
      </c>
      <c r="F34" s="14">
        <f>F19*F24</f>
        <v>7.826362374611791</v>
      </c>
    </row>
    <row r="35" spans="2:7" ht="15" x14ac:dyDescent="0.2">
      <c r="B35" s="12">
        <v>3</v>
      </c>
      <c r="C35" s="106" t="s">
        <v>29</v>
      </c>
      <c r="D35" s="14">
        <f>D19*D25</f>
        <v>9.8983428824249984</v>
      </c>
      <c r="E35" s="14">
        <f t="shared" ref="E35:F35" si="0">E19*E25</f>
        <v>10.373463340781397</v>
      </c>
      <c r="F35" s="14">
        <f t="shared" si="0"/>
        <v>10.861016117798121</v>
      </c>
    </row>
    <row r="36" spans="2:7" ht="15" x14ac:dyDescent="0.2">
      <c r="B36" s="12">
        <v>4</v>
      </c>
      <c r="C36" s="106">
        <v>150</v>
      </c>
      <c r="D36" s="14">
        <f t="shared" ref="D36:F36" si="1">D19*D26</f>
        <v>8.76397228115</v>
      </c>
      <c r="E36" s="14">
        <f t="shared" si="1"/>
        <v>9.1846429506451983</v>
      </c>
      <c r="F36" s="14">
        <f t="shared" si="1"/>
        <v>9.6163211693255235</v>
      </c>
    </row>
    <row r="37" spans="2:7" ht="15" x14ac:dyDescent="0.2">
      <c r="B37" s="72">
        <v>5</v>
      </c>
      <c r="C37" s="105" t="s">
        <v>101</v>
      </c>
      <c r="D37" s="14">
        <f t="shared" ref="D37:F37" si="2">D19*D27</f>
        <v>13.068312316601247</v>
      </c>
      <c r="E37" s="14">
        <f t="shared" si="2"/>
        <v>13.695591307798109</v>
      </c>
      <c r="F37" s="14">
        <f t="shared" si="2"/>
        <v>14.339284099264617</v>
      </c>
    </row>
    <row r="38" spans="2:7" ht="15" x14ac:dyDescent="0.2">
      <c r="B38" s="72">
        <v>6</v>
      </c>
      <c r="C38" s="106">
        <v>200</v>
      </c>
      <c r="D38" s="14">
        <f t="shared" ref="D38:F38" si="3">D19*D28</f>
        <v>10.484456627374998</v>
      </c>
      <c r="E38" s="14">
        <f t="shared" si="3"/>
        <v>10.987710545488998</v>
      </c>
      <c r="F38" s="14">
        <f t="shared" si="3"/>
        <v>11.504132941126981</v>
      </c>
    </row>
    <row r="39" spans="2:7" ht="15" x14ac:dyDescent="0.2">
      <c r="B39" s="72">
        <v>7</v>
      </c>
      <c r="C39" s="106" t="s">
        <v>102</v>
      </c>
      <c r="D39" s="14">
        <f t="shared" ref="D39:F39" si="4">D19*D29</f>
        <v>19.638277428937499</v>
      </c>
      <c r="E39" s="14">
        <f t="shared" si="4"/>
        <v>20.580914745526499</v>
      </c>
      <c r="F39" s="14">
        <f t="shared" si="4"/>
        <v>21.548217738566244</v>
      </c>
    </row>
    <row r="40" spans="2:7" ht="15" x14ac:dyDescent="0.2">
      <c r="B40" s="41"/>
      <c r="C40" s="38"/>
      <c r="D40" s="42"/>
      <c r="E40" s="42"/>
    </row>
    <row r="41" spans="2:7" ht="45" customHeight="1" x14ac:dyDescent="0.2">
      <c r="B41" s="387" t="s">
        <v>41</v>
      </c>
      <c r="C41" s="388"/>
      <c r="D41" s="388"/>
      <c r="E41" s="388"/>
      <c r="F41" s="389"/>
      <c r="G41" s="386" t="s">
        <v>40</v>
      </c>
    </row>
    <row r="42" spans="2:7" ht="18.600000000000001" customHeight="1" x14ac:dyDescent="0.2">
      <c r="B42" s="74" t="s">
        <v>0</v>
      </c>
      <c r="C42" s="106" t="s">
        <v>39</v>
      </c>
      <c r="D42" s="114">
        <v>2021</v>
      </c>
      <c r="E42" s="114">
        <v>2022</v>
      </c>
      <c r="F42" s="114">
        <v>2023</v>
      </c>
      <c r="G42" s="386"/>
    </row>
    <row r="43" spans="2:7" ht="31.5" customHeight="1" x14ac:dyDescent="0.2">
      <c r="B43" s="116">
        <v>1</v>
      </c>
      <c r="C43" s="117" t="s">
        <v>56</v>
      </c>
      <c r="D43" s="118">
        <f>(D33*'4.протяж-ть'!C12+D34*'4.протяж-ть'!C13+D35*'4.протяж-ть'!C14+D36*'4.протяж-ть'!C15+D37*'4.протяж-ть'!C16+D38*'4.протяж-ть'!C17+D39*'4.протяж-ть'!C18)</f>
        <v>12041.081637288687</v>
      </c>
      <c r="E43" s="118">
        <f>(E33*'4.протяж-ть'!D12+E34*'4.протяж-ть'!D13+E35*'4.протяж-ть'!D14+E36*'4.протяж-ть'!D15+E37*'4.протяж-ть'!D16+E38*'4.протяж-ть'!D17+E39*'4.протяж-ть'!D18)</f>
        <v>7460.260632645286</v>
      </c>
      <c r="F43" s="118">
        <f>(F33*'4.протяж-ть'!E12+F34*'4.протяж-ть'!E13+F35*'4.протяж-ть'!E14+F36*'4.протяж-ть'!E15+F37*'4.протяж-ть'!E16+F38*'4.протяж-ть'!E17+F39*'4.протяж-ть'!E18)</f>
        <v>37114.199191958258</v>
      </c>
      <c r="G43" s="119">
        <f>SUM(D43:F43)</f>
        <v>56615.54146189223</v>
      </c>
    </row>
    <row r="44" spans="2:7" ht="15" x14ac:dyDescent="0.2">
      <c r="B44" s="12">
        <v>2</v>
      </c>
      <c r="C44" s="13" t="s">
        <v>1</v>
      </c>
      <c r="D44" s="88">
        <f>D43*0.2</f>
        <v>2408.2163274577374</v>
      </c>
      <c r="E44" s="88">
        <f t="shared" ref="E44:F44" si="5">E43*0.2</f>
        <v>1492.0521265290572</v>
      </c>
      <c r="F44" s="88">
        <f t="shared" si="5"/>
        <v>7422.8398383916519</v>
      </c>
      <c r="G44" s="88">
        <f t="shared" ref="G44" si="6">G43*0.2</f>
        <v>11323.108292378447</v>
      </c>
    </row>
    <row r="45" spans="2:7" ht="44.25" customHeight="1" x14ac:dyDescent="0.2">
      <c r="B45" s="44">
        <v>3</v>
      </c>
      <c r="C45" s="43" t="s">
        <v>57</v>
      </c>
      <c r="D45" s="88">
        <f>D43-D44</f>
        <v>9632.8653098309496</v>
      </c>
      <c r="E45" s="88">
        <f t="shared" ref="E45" si="7">E43-E44</f>
        <v>5968.2085061162288</v>
      </c>
      <c r="F45" s="88">
        <f t="shared" ref="F45" si="8">F43-F44</f>
        <v>29691.359353566608</v>
      </c>
      <c r="G45" s="88">
        <f>G43-G44</f>
        <v>45292.433169513781</v>
      </c>
    </row>
    <row r="46" spans="2:7" ht="15" customHeight="1" x14ac:dyDescent="0.2">
      <c r="B46" s="17"/>
      <c r="C46" s="18"/>
      <c r="D46" s="19"/>
      <c r="E46" s="19"/>
    </row>
  </sheetData>
  <mergeCells count="6">
    <mergeCell ref="B8:E8"/>
    <mergeCell ref="G41:G42"/>
    <mergeCell ref="B41:F41"/>
    <mergeCell ref="B10:F10"/>
    <mergeCell ref="B21:F21"/>
    <mergeCell ref="B31:F31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0" tint="-0.14999847407452621"/>
    <pageSetUpPr fitToPage="1"/>
  </sheetPr>
  <dimension ref="B1:I36"/>
  <sheetViews>
    <sheetView topLeftCell="A10" zoomScaleNormal="100" workbookViewId="0">
      <selection activeCell="J17" sqref="J17"/>
    </sheetView>
  </sheetViews>
  <sheetFormatPr defaultRowHeight="12.75" x14ac:dyDescent="0.2"/>
  <cols>
    <col min="1" max="1" width="9.140625" style="16"/>
    <col min="2" max="2" width="6.85546875" style="16" customWidth="1"/>
    <col min="3" max="3" width="28.28515625" style="16" customWidth="1"/>
    <col min="4" max="4" width="14" style="16" customWidth="1"/>
    <col min="5" max="5" width="21.140625" style="16" customWidth="1"/>
    <col min="6" max="6" width="15.140625" style="16" customWidth="1"/>
    <col min="7" max="7" width="14.28515625" style="16" customWidth="1"/>
    <col min="8" max="254" width="9.140625" style="16"/>
    <col min="255" max="255" width="4.28515625" style="16" customWidth="1"/>
    <col min="256" max="256" width="33.42578125" style="16" customWidth="1"/>
    <col min="257" max="257" width="19" style="16" customWidth="1"/>
    <col min="258" max="258" width="19.42578125" style="16" customWidth="1"/>
    <col min="259" max="259" width="20" style="16" customWidth="1"/>
    <col min="260" max="260" width="21.140625" style="16" customWidth="1"/>
    <col min="261" max="510" width="9.140625" style="16"/>
    <col min="511" max="511" width="4.28515625" style="16" customWidth="1"/>
    <col min="512" max="512" width="33.42578125" style="16" customWidth="1"/>
    <col min="513" max="513" width="19" style="16" customWidth="1"/>
    <col min="514" max="514" width="19.42578125" style="16" customWidth="1"/>
    <col min="515" max="515" width="20" style="16" customWidth="1"/>
    <col min="516" max="516" width="21.140625" style="16" customWidth="1"/>
    <col min="517" max="766" width="9.140625" style="16"/>
    <col min="767" max="767" width="4.28515625" style="16" customWidth="1"/>
    <col min="768" max="768" width="33.42578125" style="16" customWidth="1"/>
    <col min="769" max="769" width="19" style="16" customWidth="1"/>
    <col min="770" max="770" width="19.42578125" style="16" customWidth="1"/>
    <col min="771" max="771" width="20" style="16" customWidth="1"/>
    <col min="772" max="772" width="21.140625" style="16" customWidth="1"/>
    <col min="773" max="1022" width="9.140625" style="16"/>
    <col min="1023" max="1023" width="4.28515625" style="16" customWidth="1"/>
    <col min="1024" max="1024" width="33.42578125" style="16" customWidth="1"/>
    <col min="1025" max="1025" width="19" style="16" customWidth="1"/>
    <col min="1026" max="1026" width="19.42578125" style="16" customWidth="1"/>
    <col min="1027" max="1027" width="20" style="16" customWidth="1"/>
    <col min="1028" max="1028" width="21.140625" style="16" customWidth="1"/>
    <col min="1029" max="1278" width="9.140625" style="16"/>
    <col min="1279" max="1279" width="4.28515625" style="16" customWidth="1"/>
    <col min="1280" max="1280" width="33.42578125" style="16" customWidth="1"/>
    <col min="1281" max="1281" width="19" style="16" customWidth="1"/>
    <col min="1282" max="1282" width="19.42578125" style="16" customWidth="1"/>
    <col min="1283" max="1283" width="20" style="16" customWidth="1"/>
    <col min="1284" max="1284" width="21.140625" style="16" customWidth="1"/>
    <col min="1285" max="1534" width="9.140625" style="16"/>
    <col min="1535" max="1535" width="4.28515625" style="16" customWidth="1"/>
    <col min="1536" max="1536" width="33.42578125" style="16" customWidth="1"/>
    <col min="1537" max="1537" width="19" style="16" customWidth="1"/>
    <col min="1538" max="1538" width="19.42578125" style="16" customWidth="1"/>
    <col min="1539" max="1539" width="20" style="16" customWidth="1"/>
    <col min="1540" max="1540" width="21.140625" style="16" customWidth="1"/>
    <col min="1541" max="1790" width="9.140625" style="16"/>
    <col min="1791" max="1791" width="4.28515625" style="16" customWidth="1"/>
    <col min="1792" max="1792" width="33.42578125" style="16" customWidth="1"/>
    <col min="1793" max="1793" width="19" style="16" customWidth="1"/>
    <col min="1794" max="1794" width="19.42578125" style="16" customWidth="1"/>
    <col min="1795" max="1795" width="20" style="16" customWidth="1"/>
    <col min="1796" max="1796" width="21.140625" style="16" customWidth="1"/>
    <col min="1797" max="2046" width="9.140625" style="16"/>
    <col min="2047" max="2047" width="4.28515625" style="16" customWidth="1"/>
    <col min="2048" max="2048" width="33.42578125" style="16" customWidth="1"/>
    <col min="2049" max="2049" width="19" style="16" customWidth="1"/>
    <col min="2050" max="2050" width="19.42578125" style="16" customWidth="1"/>
    <col min="2051" max="2051" width="20" style="16" customWidth="1"/>
    <col min="2052" max="2052" width="21.140625" style="16" customWidth="1"/>
    <col min="2053" max="2302" width="9.140625" style="16"/>
    <col min="2303" max="2303" width="4.28515625" style="16" customWidth="1"/>
    <col min="2304" max="2304" width="33.42578125" style="16" customWidth="1"/>
    <col min="2305" max="2305" width="19" style="16" customWidth="1"/>
    <col min="2306" max="2306" width="19.42578125" style="16" customWidth="1"/>
    <col min="2307" max="2307" width="20" style="16" customWidth="1"/>
    <col min="2308" max="2308" width="21.140625" style="16" customWidth="1"/>
    <col min="2309" max="2558" width="9.140625" style="16"/>
    <col min="2559" max="2559" width="4.28515625" style="16" customWidth="1"/>
    <col min="2560" max="2560" width="33.42578125" style="16" customWidth="1"/>
    <col min="2561" max="2561" width="19" style="16" customWidth="1"/>
    <col min="2562" max="2562" width="19.42578125" style="16" customWidth="1"/>
    <col min="2563" max="2563" width="20" style="16" customWidth="1"/>
    <col min="2564" max="2564" width="21.140625" style="16" customWidth="1"/>
    <col min="2565" max="2814" width="9.140625" style="16"/>
    <col min="2815" max="2815" width="4.28515625" style="16" customWidth="1"/>
    <col min="2816" max="2816" width="33.42578125" style="16" customWidth="1"/>
    <col min="2817" max="2817" width="19" style="16" customWidth="1"/>
    <col min="2818" max="2818" width="19.42578125" style="16" customWidth="1"/>
    <col min="2819" max="2819" width="20" style="16" customWidth="1"/>
    <col min="2820" max="2820" width="21.140625" style="16" customWidth="1"/>
    <col min="2821" max="3070" width="9.140625" style="16"/>
    <col min="3071" max="3071" width="4.28515625" style="16" customWidth="1"/>
    <col min="3072" max="3072" width="33.42578125" style="16" customWidth="1"/>
    <col min="3073" max="3073" width="19" style="16" customWidth="1"/>
    <col min="3074" max="3074" width="19.42578125" style="16" customWidth="1"/>
    <col min="3075" max="3075" width="20" style="16" customWidth="1"/>
    <col min="3076" max="3076" width="21.140625" style="16" customWidth="1"/>
    <col min="3077" max="3326" width="9.140625" style="16"/>
    <col min="3327" max="3327" width="4.28515625" style="16" customWidth="1"/>
    <col min="3328" max="3328" width="33.42578125" style="16" customWidth="1"/>
    <col min="3329" max="3329" width="19" style="16" customWidth="1"/>
    <col min="3330" max="3330" width="19.42578125" style="16" customWidth="1"/>
    <col min="3331" max="3331" width="20" style="16" customWidth="1"/>
    <col min="3332" max="3332" width="21.140625" style="16" customWidth="1"/>
    <col min="3333" max="3582" width="9.140625" style="16"/>
    <col min="3583" max="3583" width="4.28515625" style="16" customWidth="1"/>
    <col min="3584" max="3584" width="33.42578125" style="16" customWidth="1"/>
    <col min="3585" max="3585" width="19" style="16" customWidth="1"/>
    <col min="3586" max="3586" width="19.42578125" style="16" customWidth="1"/>
    <col min="3587" max="3587" width="20" style="16" customWidth="1"/>
    <col min="3588" max="3588" width="21.140625" style="16" customWidth="1"/>
    <col min="3589" max="3838" width="9.140625" style="16"/>
    <col min="3839" max="3839" width="4.28515625" style="16" customWidth="1"/>
    <col min="3840" max="3840" width="33.42578125" style="16" customWidth="1"/>
    <col min="3841" max="3841" width="19" style="16" customWidth="1"/>
    <col min="3842" max="3842" width="19.42578125" style="16" customWidth="1"/>
    <col min="3843" max="3843" width="20" style="16" customWidth="1"/>
    <col min="3844" max="3844" width="21.140625" style="16" customWidth="1"/>
    <col min="3845" max="4094" width="9.140625" style="16"/>
    <col min="4095" max="4095" width="4.28515625" style="16" customWidth="1"/>
    <col min="4096" max="4096" width="33.42578125" style="16" customWidth="1"/>
    <col min="4097" max="4097" width="19" style="16" customWidth="1"/>
    <col min="4098" max="4098" width="19.42578125" style="16" customWidth="1"/>
    <col min="4099" max="4099" width="20" style="16" customWidth="1"/>
    <col min="4100" max="4100" width="21.140625" style="16" customWidth="1"/>
    <col min="4101" max="4350" width="9.140625" style="16"/>
    <col min="4351" max="4351" width="4.28515625" style="16" customWidth="1"/>
    <col min="4352" max="4352" width="33.42578125" style="16" customWidth="1"/>
    <col min="4353" max="4353" width="19" style="16" customWidth="1"/>
    <col min="4354" max="4354" width="19.42578125" style="16" customWidth="1"/>
    <col min="4355" max="4355" width="20" style="16" customWidth="1"/>
    <col min="4356" max="4356" width="21.140625" style="16" customWidth="1"/>
    <col min="4357" max="4606" width="9.140625" style="16"/>
    <col min="4607" max="4607" width="4.28515625" style="16" customWidth="1"/>
    <col min="4608" max="4608" width="33.42578125" style="16" customWidth="1"/>
    <col min="4609" max="4609" width="19" style="16" customWidth="1"/>
    <col min="4610" max="4610" width="19.42578125" style="16" customWidth="1"/>
    <col min="4611" max="4611" width="20" style="16" customWidth="1"/>
    <col min="4612" max="4612" width="21.140625" style="16" customWidth="1"/>
    <col min="4613" max="4862" width="9.140625" style="16"/>
    <col min="4863" max="4863" width="4.28515625" style="16" customWidth="1"/>
    <col min="4864" max="4864" width="33.42578125" style="16" customWidth="1"/>
    <col min="4865" max="4865" width="19" style="16" customWidth="1"/>
    <col min="4866" max="4866" width="19.42578125" style="16" customWidth="1"/>
    <col min="4867" max="4867" width="20" style="16" customWidth="1"/>
    <col min="4868" max="4868" width="21.140625" style="16" customWidth="1"/>
    <col min="4869" max="5118" width="9.140625" style="16"/>
    <col min="5119" max="5119" width="4.28515625" style="16" customWidth="1"/>
    <col min="5120" max="5120" width="33.42578125" style="16" customWidth="1"/>
    <col min="5121" max="5121" width="19" style="16" customWidth="1"/>
    <col min="5122" max="5122" width="19.42578125" style="16" customWidth="1"/>
    <col min="5123" max="5123" width="20" style="16" customWidth="1"/>
    <col min="5124" max="5124" width="21.140625" style="16" customWidth="1"/>
    <col min="5125" max="5374" width="9.140625" style="16"/>
    <col min="5375" max="5375" width="4.28515625" style="16" customWidth="1"/>
    <col min="5376" max="5376" width="33.42578125" style="16" customWidth="1"/>
    <col min="5377" max="5377" width="19" style="16" customWidth="1"/>
    <col min="5378" max="5378" width="19.42578125" style="16" customWidth="1"/>
    <col min="5379" max="5379" width="20" style="16" customWidth="1"/>
    <col min="5380" max="5380" width="21.140625" style="16" customWidth="1"/>
    <col min="5381" max="5630" width="9.140625" style="16"/>
    <col min="5631" max="5631" width="4.28515625" style="16" customWidth="1"/>
    <col min="5632" max="5632" width="33.42578125" style="16" customWidth="1"/>
    <col min="5633" max="5633" width="19" style="16" customWidth="1"/>
    <col min="5634" max="5634" width="19.42578125" style="16" customWidth="1"/>
    <col min="5635" max="5635" width="20" style="16" customWidth="1"/>
    <col min="5636" max="5636" width="21.140625" style="16" customWidth="1"/>
    <col min="5637" max="5886" width="9.140625" style="16"/>
    <col min="5887" max="5887" width="4.28515625" style="16" customWidth="1"/>
    <col min="5888" max="5888" width="33.42578125" style="16" customWidth="1"/>
    <col min="5889" max="5889" width="19" style="16" customWidth="1"/>
    <col min="5890" max="5890" width="19.42578125" style="16" customWidth="1"/>
    <col min="5891" max="5891" width="20" style="16" customWidth="1"/>
    <col min="5892" max="5892" width="21.140625" style="16" customWidth="1"/>
    <col min="5893" max="6142" width="9.140625" style="16"/>
    <col min="6143" max="6143" width="4.28515625" style="16" customWidth="1"/>
    <col min="6144" max="6144" width="33.42578125" style="16" customWidth="1"/>
    <col min="6145" max="6145" width="19" style="16" customWidth="1"/>
    <col min="6146" max="6146" width="19.42578125" style="16" customWidth="1"/>
    <col min="6147" max="6147" width="20" style="16" customWidth="1"/>
    <col min="6148" max="6148" width="21.140625" style="16" customWidth="1"/>
    <col min="6149" max="6398" width="9.140625" style="16"/>
    <col min="6399" max="6399" width="4.28515625" style="16" customWidth="1"/>
    <col min="6400" max="6400" width="33.42578125" style="16" customWidth="1"/>
    <col min="6401" max="6401" width="19" style="16" customWidth="1"/>
    <col min="6402" max="6402" width="19.42578125" style="16" customWidth="1"/>
    <col min="6403" max="6403" width="20" style="16" customWidth="1"/>
    <col min="6404" max="6404" width="21.140625" style="16" customWidth="1"/>
    <col min="6405" max="6654" width="9.140625" style="16"/>
    <col min="6655" max="6655" width="4.28515625" style="16" customWidth="1"/>
    <col min="6656" max="6656" width="33.42578125" style="16" customWidth="1"/>
    <col min="6657" max="6657" width="19" style="16" customWidth="1"/>
    <col min="6658" max="6658" width="19.42578125" style="16" customWidth="1"/>
    <col min="6659" max="6659" width="20" style="16" customWidth="1"/>
    <col min="6660" max="6660" width="21.140625" style="16" customWidth="1"/>
    <col min="6661" max="6910" width="9.140625" style="16"/>
    <col min="6911" max="6911" width="4.28515625" style="16" customWidth="1"/>
    <col min="6912" max="6912" width="33.42578125" style="16" customWidth="1"/>
    <col min="6913" max="6913" width="19" style="16" customWidth="1"/>
    <col min="6914" max="6914" width="19.42578125" style="16" customWidth="1"/>
    <col min="6915" max="6915" width="20" style="16" customWidth="1"/>
    <col min="6916" max="6916" width="21.140625" style="16" customWidth="1"/>
    <col min="6917" max="7166" width="9.140625" style="16"/>
    <col min="7167" max="7167" width="4.28515625" style="16" customWidth="1"/>
    <col min="7168" max="7168" width="33.42578125" style="16" customWidth="1"/>
    <col min="7169" max="7169" width="19" style="16" customWidth="1"/>
    <col min="7170" max="7170" width="19.42578125" style="16" customWidth="1"/>
    <col min="7171" max="7171" width="20" style="16" customWidth="1"/>
    <col min="7172" max="7172" width="21.140625" style="16" customWidth="1"/>
    <col min="7173" max="7422" width="9.140625" style="16"/>
    <col min="7423" max="7423" width="4.28515625" style="16" customWidth="1"/>
    <col min="7424" max="7424" width="33.42578125" style="16" customWidth="1"/>
    <col min="7425" max="7425" width="19" style="16" customWidth="1"/>
    <col min="7426" max="7426" width="19.42578125" style="16" customWidth="1"/>
    <col min="7427" max="7427" width="20" style="16" customWidth="1"/>
    <col min="7428" max="7428" width="21.140625" style="16" customWidth="1"/>
    <col min="7429" max="7678" width="9.140625" style="16"/>
    <col min="7679" max="7679" width="4.28515625" style="16" customWidth="1"/>
    <col min="7680" max="7680" width="33.42578125" style="16" customWidth="1"/>
    <col min="7681" max="7681" width="19" style="16" customWidth="1"/>
    <col min="7682" max="7682" width="19.42578125" style="16" customWidth="1"/>
    <col min="7683" max="7683" width="20" style="16" customWidth="1"/>
    <col min="7684" max="7684" width="21.140625" style="16" customWidth="1"/>
    <col min="7685" max="7934" width="9.140625" style="16"/>
    <col min="7935" max="7935" width="4.28515625" style="16" customWidth="1"/>
    <col min="7936" max="7936" width="33.42578125" style="16" customWidth="1"/>
    <col min="7937" max="7937" width="19" style="16" customWidth="1"/>
    <col min="7938" max="7938" width="19.42578125" style="16" customWidth="1"/>
    <col min="7939" max="7939" width="20" style="16" customWidth="1"/>
    <col min="7940" max="7940" width="21.140625" style="16" customWidth="1"/>
    <col min="7941" max="8190" width="9.140625" style="16"/>
    <col min="8191" max="8191" width="4.28515625" style="16" customWidth="1"/>
    <col min="8192" max="8192" width="33.42578125" style="16" customWidth="1"/>
    <col min="8193" max="8193" width="19" style="16" customWidth="1"/>
    <col min="8194" max="8194" width="19.42578125" style="16" customWidth="1"/>
    <col min="8195" max="8195" width="20" style="16" customWidth="1"/>
    <col min="8196" max="8196" width="21.140625" style="16" customWidth="1"/>
    <col min="8197" max="8446" width="9.140625" style="16"/>
    <col min="8447" max="8447" width="4.28515625" style="16" customWidth="1"/>
    <col min="8448" max="8448" width="33.42578125" style="16" customWidth="1"/>
    <col min="8449" max="8449" width="19" style="16" customWidth="1"/>
    <col min="8450" max="8450" width="19.42578125" style="16" customWidth="1"/>
    <col min="8451" max="8451" width="20" style="16" customWidth="1"/>
    <col min="8452" max="8452" width="21.140625" style="16" customWidth="1"/>
    <col min="8453" max="8702" width="9.140625" style="16"/>
    <col min="8703" max="8703" width="4.28515625" style="16" customWidth="1"/>
    <col min="8704" max="8704" width="33.42578125" style="16" customWidth="1"/>
    <col min="8705" max="8705" width="19" style="16" customWidth="1"/>
    <col min="8706" max="8706" width="19.42578125" style="16" customWidth="1"/>
    <col min="8707" max="8707" width="20" style="16" customWidth="1"/>
    <col min="8708" max="8708" width="21.140625" style="16" customWidth="1"/>
    <col min="8709" max="8958" width="9.140625" style="16"/>
    <col min="8959" max="8959" width="4.28515625" style="16" customWidth="1"/>
    <col min="8960" max="8960" width="33.42578125" style="16" customWidth="1"/>
    <col min="8961" max="8961" width="19" style="16" customWidth="1"/>
    <col min="8962" max="8962" width="19.42578125" style="16" customWidth="1"/>
    <col min="8963" max="8963" width="20" style="16" customWidth="1"/>
    <col min="8964" max="8964" width="21.140625" style="16" customWidth="1"/>
    <col min="8965" max="9214" width="9.140625" style="16"/>
    <col min="9215" max="9215" width="4.28515625" style="16" customWidth="1"/>
    <col min="9216" max="9216" width="33.42578125" style="16" customWidth="1"/>
    <col min="9217" max="9217" width="19" style="16" customWidth="1"/>
    <col min="9218" max="9218" width="19.42578125" style="16" customWidth="1"/>
    <col min="9219" max="9219" width="20" style="16" customWidth="1"/>
    <col min="9220" max="9220" width="21.140625" style="16" customWidth="1"/>
    <col min="9221" max="9470" width="9.140625" style="16"/>
    <col min="9471" max="9471" width="4.28515625" style="16" customWidth="1"/>
    <col min="9472" max="9472" width="33.42578125" style="16" customWidth="1"/>
    <col min="9473" max="9473" width="19" style="16" customWidth="1"/>
    <col min="9474" max="9474" width="19.42578125" style="16" customWidth="1"/>
    <col min="9475" max="9475" width="20" style="16" customWidth="1"/>
    <col min="9476" max="9476" width="21.140625" style="16" customWidth="1"/>
    <col min="9477" max="9726" width="9.140625" style="16"/>
    <col min="9727" max="9727" width="4.28515625" style="16" customWidth="1"/>
    <col min="9728" max="9728" width="33.42578125" style="16" customWidth="1"/>
    <col min="9729" max="9729" width="19" style="16" customWidth="1"/>
    <col min="9730" max="9730" width="19.42578125" style="16" customWidth="1"/>
    <col min="9731" max="9731" width="20" style="16" customWidth="1"/>
    <col min="9732" max="9732" width="21.140625" style="16" customWidth="1"/>
    <col min="9733" max="9982" width="9.140625" style="16"/>
    <col min="9983" max="9983" width="4.28515625" style="16" customWidth="1"/>
    <col min="9984" max="9984" width="33.42578125" style="16" customWidth="1"/>
    <col min="9985" max="9985" width="19" style="16" customWidth="1"/>
    <col min="9986" max="9986" width="19.42578125" style="16" customWidth="1"/>
    <col min="9987" max="9987" width="20" style="16" customWidth="1"/>
    <col min="9988" max="9988" width="21.140625" style="16" customWidth="1"/>
    <col min="9989" max="10238" width="9.140625" style="16"/>
    <col min="10239" max="10239" width="4.28515625" style="16" customWidth="1"/>
    <col min="10240" max="10240" width="33.42578125" style="16" customWidth="1"/>
    <col min="10241" max="10241" width="19" style="16" customWidth="1"/>
    <col min="10242" max="10242" width="19.42578125" style="16" customWidth="1"/>
    <col min="10243" max="10243" width="20" style="16" customWidth="1"/>
    <col min="10244" max="10244" width="21.140625" style="16" customWidth="1"/>
    <col min="10245" max="10494" width="9.140625" style="16"/>
    <col min="10495" max="10495" width="4.28515625" style="16" customWidth="1"/>
    <col min="10496" max="10496" width="33.42578125" style="16" customWidth="1"/>
    <col min="10497" max="10497" width="19" style="16" customWidth="1"/>
    <col min="10498" max="10498" width="19.42578125" style="16" customWidth="1"/>
    <col min="10499" max="10499" width="20" style="16" customWidth="1"/>
    <col min="10500" max="10500" width="21.140625" style="16" customWidth="1"/>
    <col min="10501" max="10750" width="9.140625" style="16"/>
    <col min="10751" max="10751" width="4.28515625" style="16" customWidth="1"/>
    <col min="10752" max="10752" width="33.42578125" style="16" customWidth="1"/>
    <col min="10753" max="10753" width="19" style="16" customWidth="1"/>
    <col min="10754" max="10754" width="19.42578125" style="16" customWidth="1"/>
    <col min="10755" max="10755" width="20" style="16" customWidth="1"/>
    <col min="10756" max="10756" width="21.140625" style="16" customWidth="1"/>
    <col min="10757" max="11006" width="9.140625" style="16"/>
    <col min="11007" max="11007" width="4.28515625" style="16" customWidth="1"/>
    <col min="11008" max="11008" width="33.42578125" style="16" customWidth="1"/>
    <col min="11009" max="11009" width="19" style="16" customWidth="1"/>
    <col min="11010" max="11010" width="19.42578125" style="16" customWidth="1"/>
    <col min="11011" max="11011" width="20" style="16" customWidth="1"/>
    <col min="11012" max="11012" width="21.140625" style="16" customWidth="1"/>
    <col min="11013" max="11262" width="9.140625" style="16"/>
    <col min="11263" max="11263" width="4.28515625" style="16" customWidth="1"/>
    <col min="11264" max="11264" width="33.42578125" style="16" customWidth="1"/>
    <col min="11265" max="11265" width="19" style="16" customWidth="1"/>
    <col min="11266" max="11266" width="19.42578125" style="16" customWidth="1"/>
    <col min="11267" max="11267" width="20" style="16" customWidth="1"/>
    <col min="11268" max="11268" width="21.140625" style="16" customWidth="1"/>
    <col min="11269" max="11518" width="9.140625" style="16"/>
    <col min="11519" max="11519" width="4.28515625" style="16" customWidth="1"/>
    <col min="11520" max="11520" width="33.42578125" style="16" customWidth="1"/>
    <col min="11521" max="11521" width="19" style="16" customWidth="1"/>
    <col min="11522" max="11522" width="19.42578125" style="16" customWidth="1"/>
    <col min="11523" max="11523" width="20" style="16" customWidth="1"/>
    <col min="11524" max="11524" width="21.140625" style="16" customWidth="1"/>
    <col min="11525" max="11774" width="9.140625" style="16"/>
    <col min="11775" max="11775" width="4.28515625" style="16" customWidth="1"/>
    <col min="11776" max="11776" width="33.42578125" style="16" customWidth="1"/>
    <col min="11777" max="11777" width="19" style="16" customWidth="1"/>
    <col min="11778" max="11778" width="19.42578125" style="16" customWidth="1"/>
    <col min="11779" max="11779" width="20" style="16" customWidth="1"/>
    <col min="11780" max="11780" width="21.140625" style="16" customWidth="1"/>
    <col min="11781" max="12030" width="9.140625" style="16"/>
    <col min="12031" max="12031" width="4.28515625" style="16" customWidth="1"/>
    <col min="12032" max="12032" width="33.42578125" style="16" customWidth="1"/>
    <col min="12033" max="12033" width="19" style="16" customWidth="1"/>
    <col min="12034" max="12034" width="19.42578125" style="16" customWidth="1"/>
    <col min="12035" max="12035" width="20" style="16" customWidth="1"/>
    <col min="12036" max="12036" width="21.140625" style="16" customWidth="1"/>
    <col min="12037" max="12286" width="9.140625" style="16"/>
    <col min="12287" max="12287" width="4.28515625" style="16" customWidth="1"/>
    <col min="12288" max="12288" width="33.42578125" style="16" customWidth="1"/>
    <col min="12289" max="12289" width="19" style="16" customWidth="1"/>
    <col min="12290" max="12290" width="19.42578125" style="16" customWidth="1"/>
    <col min="12291" max="12291" width="20" style="16" customWidth="1"/>
    <col min="12292" max="12292" width="21.140625" style="16" customWidth="1"/>
    <col min="12293" max="12542" width="9.140625" style="16"/>
    <col min="12543" max="12543" width="4.28515625" style="16" customWidth="1"/>
    <col min="12544" max="12544" width="33.42578125" style="16" customWidth="1"/>
    <col min="12545" max="12545" width="19" style="16" customWidth="1"/>
    <col min="12546" max="12546" width="19.42578125" style="16" customWidth="1"/>
    <col min="12547" max="12547" width="20" style="16" customWidth="1"/>
    <col min="12548" max="12548" width="21.140625" style="16" customWidth="1"/>
    <col min="12549" max="12798" width="9.140625" style="16"/>
    <col min="12799" max="12799" width="4.28515625" style="16" customWidth="1"/>
    <col min="12800" max="12800" width="33.42578125" style="16" customWidth="1"/>
    <col min="12801" max="12801" width="19" style="16" customWidth="1"/>
    <col min="12802" max="12802" width="19.42578125" style="16" customWidth="1"/>
    <col min="12803" max="12803" width="20" style="16" customWidth="1"/>
    <col min="12804" max="12804" width="21.140625" style="16" customWidth="1"/>
    <col min="12805" max="13054" width="9.140625" style="16"/>
    <col min="13055" max="13055" width="4.28515625" style="16" customWidth="1"/>
    <col min="13056" max="13056" width="33.42578125" style="16" customWidth="1"/>
    <col min="13057" max="13057" width="19" style="16" customWidth="1"/>
    <col min="13058" max="13058" width="19.42578125" style="16" customWidth="1"/>
    <col min="13059" max="13059" width="20" style="16" customWidth="1"/>
    <col min="13060" max="13060" width="21.140625" style="16" customWidth="1"/>
    <col min="13061" max="13310" width="9.140625" style="16"/>
    <col min="13311" max="13311" width="4.28515625" style="16" customWidth="1"/>
    <col min="13312" max="13312" width="33.42578125" style="16" customWidth="1"/>
    <col min="13313" max="13313" width="19" style="16" customWidth="1"/>
    <col min="13314" max="13314" width="19.42578125" style="16" customWidth="1"/>
    <col min="13315" max="13315" width="20" style="16" customWidth="1"/>
    <col min="13316" max="13316" width="21.140625" style="16" customWidth="1"/>
    <col min="13317" max="13566" width="9.140625" style="16"/>
    <col min="13567" max="13567" width="4.28515625" style="16" customWidth="1"/>
    <col min="13568" max="13568" width="33.42578125" style="16" customWidth="1"/>
    <col min="13569" max="13569" width="19" style="16" customWidth="1"/>
    <col min="13570" max="13570" width="19.42578125" style="16" customWidth="1"/>
    <col min="13571" max="13571" width="20" style="16" customWidth="1"/>
    <col min="13572" max="13572" width="21.140625" style="16" customWidth="1"/>
    <col min="13573" max="13822" width="9.140625" style="16"/>
    <col min="13823" max="13823" width="4.28515625" style="16" customWidth="1"/>
    <col min="13824" max="13824" width="33.42578125" style="16" customWidth="1"/>
    <col min="13825" max="13825" width="19" style="16" customWidth="1"/>
    <col min="13826" max="13826" width="19.42578125" style="16" customWidth="1"/>
    <col min="13827" max="13827" width="20" style="16" customWidth="1"/>
    <col min="13828" max="13828" width="21.140625" style="16" customWidth="1"/>
    <col min="13829" max="14078" width="9.140625" style="16"/>
    <col min="14079" max="14079" width="4.28515625" style="16" customWidth="1"/>
    <col min="14080" max="14080" width="33.42578125" style="16" customWidth="1"/>
    <col min="14081" max="14081" width="19" style="16" customWidth="1"/>
    <col min="14082" max="14082" width="19.42578125" style="16" customWidth="1"/>
    <col min="14083" max="14083" width="20" style="16" customWidth="1"/>
    <col min="14084" max="14084" width="21.140625" style="16" customWidth="1"/>
    <col min="14085" max="14334" width="9.140625" style="16"/>
    <col min="14335" max="14335" width="4.28515625" style="16" customWidth="1"/>
    <col min="14336" max="14336" width="33.42578125" style="16" customWidth="1"/>
    <col min="14337" max="14337" width="19" style="16" customWidth="1"/>
    <col min="14338" max="14338" width="19.42578125" style="16" customWidth="1"/>
    <col min="14339" max="14339" width="20" style="16" customWidth="1"/>
    <col min="14340" max="14340" width="21.140625" style="16" customWidth="1"/>
    <col min="14341" max="14590" width="9.140625" style="16"/>
    <col min="14591" max="14591" width="4.28515625" style="16" customWidth="1"/>
    <col min="14592" max="14592" width="33.42578125" style="16" customWidth="1"/>
    <col min="14593" max="14593" width="19" style="16" customWidth="1"/>
    <col min="14594" max="14594" width="19.42578125" style="16" customWidth="1"/>
    <col min="14595" max="14595" width="20" style="16" customWidth="1"/>
    <col min="14596" max="14596" width="21.140625" style="16" customWidth="1"/>
    <col min="14597" max="14846" width="9.140625" style="16"/>
    <col min="14847" max="14847" width="4.28515625" style="16" customWidth="1"/>
    <col min="14848" max="14848" width="33.42578125" style="16" customWidth="1"/>
    <col min="14849" max="14849" width="19" style="16" customWidth="1"/>
    <col min="14850" max="14850" width="19.42578125" style="16" customWidth="1"/>
    <col min="14851" max="14851" width="20" style="16" customWidth="1"/>
    <col min="14852" max="14852" width="21.140625" style="16" customWidth="1"/>
    <col min="14853" max="15102" width="9.140625" style="16"/>
    <col min="15103" max="15103" width="4.28515625" style="16" customWidth="1"/>
    <col min="15104" max="15104" width="33.42578125" style="16" customWidth="1"/>
    <col min="15105" max="15105" width="19" style="16" customWidth="1"/>
    <col min="15106" max="15106" width="19.42578125" style="16" customWidth="1"/>
    <col min="15107" max="15107" width="20" style="16" customWidth="1"/>
    <col min="15108" max="15108" width="21.140625" style="16" customWidth="1"/>
    <col min="15109" max="15358" width="9.140625" style="16"/>
    <col min="15359" max="15359" width="4.28515625" style="16" customWidth="1"/>
    <col min="15360" max="15360" width="33.42578125" style="16" customWidth="1"/>
    <col min="15361" max="15361" width="19" style="16" customWidth="1"/>
    <col min="15362" max="15362" width="19.42578125" style="16" customWidth="1"/>
    <col min="15363" max="15363" width="20" style="16" customWidth="1"/>
    <col min="15364" max="15364" width="21.140625" style="16" customWidth="1"/>
    <col min="15365" max="15614" width="9.140625" style="16"/>
    <col min="15615" max="15615" width="4.28515625" style="16" customWidth="1"/>
    <col min="15616" max="15616" width="33.42578125" style="16" customWidth="1"/>
    <col min="15617" max="15617" width="19" style="16" customWidth="1"/>
    <col min="15618" max="15618" width="19.42578125" style="16" customWidth="1"/>
    <col min="15619" max="15619" width="20" style="16" customWidth="1"/>
    <col min="15620" max="15620" width="21.140625" style="16" customWidth="1"/>
    <col min="15621" max="15870" width="9.140625" style="16"/>
    <col min="15871" max="15871" width="4.28515625" style="16" customWidth="1"/>
    <col min="15872" max="15872" width="33.42578125" style="16" customWidth="1"/>
    <col min="15873" max="15873" width="19" style="16" customWidth="1"/>
    <col min="15874" max="15874" width="19.42578125" style="16" customWidth="1"/>
    <col min="15875" max="15875" width="20" style="16" customWidth="1"/>
    <col min="15876" max="15876" width="21.140625" style="16" customWidth="1"/>
    <col min="15877" max="16126" width="9.140625" style="16"/>
    <col min="16127" max="16127" width="4.28515625" style="16" customWidth="1"/>
    <col min="16128" max="16128" width="33.42578125" style="16" customWidth="1"/>
    <col min="16129" max="16129" width="19" style="16" customWidth="1"/>
    <col min="16130" max="16130" width="19.42578125" style="16" customWidth="1"/>
    <col min="16131" max="16131" width="20" style="16" customWidth="1"/>
    <col min="16132" max="16132" width="21.140625" style="16" customWidth="1"/>
    <col min="16133" max="16382" width="9.140625" style="16"/>
    <col min="16383" max="16384" width="9.140625" style="16" customWidth="1"/>
  </cols>
  <sheetData>
    <row r="1" spans="2:9" ht="17.25" customHeight="1" x14ac:dyDescent="0.25">
      <c r="B1" s="31"/>
      <c r="C1" s="31"/>
      <c r="E1" s="35"/>
      <c r="F1" s="35" t="s">
        <v>61</v>
      </c>
    </row>
    <row r="2" spans="2:9" ht="17.25" customHeight="1" x14ac:dyDescent="0.25">
      <c r="B2" s="11"/>
      <c r="C2" s="11"/>
      <c r="E2" s="101"/>
      <c r="F2" s="101" t="s">
        <v>99</v>
      </c>
      <c r="G2" s="36"/>
      <c r="H2" s="36"/>
      <c r="I2" s="36"/>
    </row>
    <row r="3" spans="2:9" ht="17.25" customHeight="1" x14ac:dyDescent="0.25">
      <c r="B3" s="11"/>
      <c r="C3" s="11"/>
      <c r="E3" s="101"/>
      <c r="F3" s="101" t="s">
        <v>26</v>
      </c>
      <c r="G3" s="36"/>
      <c r="H3" s="36"/>
      <c r="I3" s="36"/>
    </row>
    <row r="4" spans="2:9" ht="17.25" customHeight="1" x14ac:dyDescent="0.25">
      <c r="B4" s="11"/>
      <c r="C4" s="11"/>
      <c r="E4" s="101"/>
      <c r="F4" s="101" t="s">
        <v>58</v>
      </c>
      <c r="G4" s="36"/>
      <c r="H4" s="36"/>
      <c r="I4" s="36"/>
    </row>
    <row r="5" spans="2:9" ht="17.25" customHeight="1" x14ac:dyDescent="0.25">
      <c r="B5" s="11"/>
      <c r="C5" s="11"/>
      <c r="E5" s="101"/>
      <c r="F5" s="101" t="s">
        <v>122</v>
      </c>
      <c r="G5" s="36"/>
      <c r="H5" s="36"/>
      <c r="I5" s="36"/>
    </row>
    <row r="6" spans="2:9" ht="12.75" customHeight="1" x14ac:dyDescent="0.25">
      <c r="B6" s="11"/>
      <c r="C6" s="11"/>
      <c r="D6" s="32"/>
      <c r="E6" s="36"/>
      <c r="F6" s="36"/>
      <c r="G6" s="36"/>
      <c r="H6" s="36"/>
      <c r="I6" s="36"/>
    </row>
    <row r="7" spans="2:9" ht="33.75" customHeight="1" x14ac:dyDescent="0.25">
      <c r="B7" s="385" t="s">
        <v>62</v>
      </c>
      <c r="C7" s="385"/>
      <c r="D7" s="385"/>
      <c r="E7" s="385"/>
    </row>
    <row r="9" spans="2:9" ht="14.25" customHeight="1" x14ac:dyDescent="0.2">
      <c r="B9" s="383" t="s">
        <v>75</v>
      </c>
      <c r="C9" s="383"/>
      <c r="D9" s="383"/>
      <c r="E9" s="383"/>
      <c r="F9" s="114"/>
    </row>
    <row r="10" spans="2:9" ht="18" customHeight="1" x14ac:dyDescent="0.2">
      <c r="B10" s="12" t="s">
        <v>0</v>
      </c>
      <c r="C10" s="106" t="s">
        <v>32</v>
      </c>
      <c r="D10" s="13">
        <v>2021</v>
      </c>
      <c r="E10" s="13">
        <v>2022</v>
      </c>
      <c r="F10" s="114">
        <v>2023</v>
      </c>
    </row>
    <row r="11" spans="2:9" ht="15" x14ac:dyDescent="0.2">
      <c r="B11" s="12">
        <v>1</v>
      </c>
      <c r="C11" s="106">
        <v>150</v>
      </c>
      <c r="D11" s="14">
        <f>(('3.укр норм'!D22)*'4.протяж-ть'!C20)/((1-0.2)*'4.протяж-ть'!C20)/1000</f>
        <v>8.6757755010124988</v>
      </c>
      <c r="E11" s="14">
        <f>(('3.укр норм'!E22)*'4.протяж-ть'!D20)/((1-0.2)*'4.протяж-ть'!D20)/1000</f>
        <v>9.0922127250610991</v>
      </c>
      <c r="F11" s="14">
        <f>(('3.укр норм'!F22)*'4.протяж-ть'!E20)/((1-0.2)*'4.протяж-ть'!E20)/1000</f>
        <v>9.519546723138971</v>
      </c>
    </row>
    <row r="12" spans="2:9" ht="15" x14ac:dyDescent="0.2">
      <c r="B12" s="12">
        <v>2</v>
      </c>
      <c r="C12" s="106">
        <v>200</v>
      </c>
      <c r="D12" s="14">
        <f>(('3.укр норм'!D23)*'4.протяж-ть'!C21)/((1-0.2)*'4.протяж-ть'!C21)/1000</f>
        <v>9.6694627237249993</v>
      </c>
      <c r="E12" s="14">
        <f>(('3.укр норм'!E23)*'4.протяж-ть'!D21)/((1-0.2)*'4.протяж-ть'!D21)/1000</f>
        <v>10.133596934463801</v>
      </c>
      <c r="F12" s="14">
        <f>(('3.укр норм'!F23)*'4.протяж-ть'!E21)/((1-0.2)*'4.протяж-ть'!E21)/1000</f>
        <v>10.609875990383598</v>
      </c>
    </row>
    <row r="13" spans="2:9" ht="15" x14ac:dyDescent="0.2">
      <c r="B13" s="73">
        <v>3</v>
      </c>
      <c r="C13" s="105">
        <v>250</v>
      </c>
      <c r="D13" s="14">
        <f>(('3.укр норм'!D24)*'4.протяж-ть'!C22)/((1-0.2)*'4.протяж-ть'!C22)/1000</f>
        <v>9.7814664405624985</v>
      </c>
      <c r="E13" s="14">
        <f>(('3.укр норм'!E24)*'4.протяж-ть'!D22)/((1-0.2)*'4.протяж-ть'!D22)/1000</f>
        <v>10.250976829709499</v>
      </c>
      <c r="F13" s="14">
        <f>(('3.укр норм'!F24)*'4.протяж-ть'!E22)/((1-0.2)*'4.протяж-ть'!E22)/1000</f>
        <v>10.732772740705844</v>
      </c>
    </row>
    <row r="14" spans="2:9" ht="15" x14ac:dyDescent="0.2">
      <c r="B14" s="73">
        <v>4</v>
      </c>
      <c r="C14" s="105" t="s">
        <v>100</v>
      </c>
      <c r="D14" s="14">
        <f>(('3.укр норм'!D25)*'4.протяж-ть'!C23)/((1-0.2)*'4.протяж-ть'!C23)/1000</f>
        <v>22.166536175887497</v>
      </c>
      <c r="E14" s="14">
        <f>(('3.укр норм'!E25)*'4.протяж-ть'!D23)/((1-0.2)*'4.протяж-ть'!D23)/1000</f>
        <v>23.230529912330098</v>
      </c>
      <c r="F14" s="14">
        <f>('3.укр норм'!F25)/(1-0.2)/1000</f>
        <v>24.322364818209611</v>
      </c>
    </row>
    <row r="15" spans="2:9" ht="15" x14ac:dyDescent="0.2">
      <c r="B15" s="74">
        <v>5</v>
      </c>
      <c r="C15" s="105">
        <v>500</v>
      </c>
      <c r="D15" s="14">
        <f>('3.укр норм'!D26)/(1-0.2)/1000</f>
        <v>23.086063025624998</v>
      </c>
      <c r="E15" s="14">
        <f>('3.укр норм'!E26)/(1-0.2)/1000</f>
        <v>24.194194050854996</v>
      </c>
      <c r="F15" s="14">
        <f>('3.укр норм'!F26)/(1-0.2)/1000</f>
        <v>25.331321171245182</v>
      </c>
    </row>
    <row r="16" spans="2:9" ht="15" x14ac:dyDescent="0.2">
      <c r="B16" s="40"/>
      <c r="C16" s="39"/>
      <c r="D16" s="39"/>
      <c r="E16" s="39"/>
    </row>
    <row r="17" spans="2:9" ht="27.75" customHeight="1" x14ac:dyDescent="0.2">
      <c r="B17" s="383" t="s">
        <v>42</v>
      </c>
      <c r="C17" s="383"/>
      <c r="D17" s="383"/>
      <c r="E17" s="383"/>
      <c r="F17" s="114"/>
    </row>
    <row r="18" spans="2:9" ht="16.5" customHeight="1" x14ac:dyDescent="0.2">
      <c r="B18" s="12" t="s">
        <v>0</v>
      </c>
      <c r="C18" s="106" t="s">
        <v>32</v>
      </c>
      <c r="D18" s="75">
        <v>2021</v>
      </c>
      <c r="E18" s="75">
        <v>2022</v>
      </c>
      <c r="F18" s="114">
        <v>2023</v>
      </c>
    </row>
    <row r="19" spans="2:9" ht="15" x14ac:dyDescent="0.2">
      <c r="B19" s="12">
        <v>1</v>
      </c>
      <c r="C19" s="106">
        <v>150</v>
      </c>
      <c r="D19" s="14">
        <f>('3.укр норм'!D22)/('3.укр норм'!$D$26)</f>
        <v>0.3758014301261583</v>
      </c>
      <c r="E19" s="14">
        <f>('3.укр норм'!E22)/('3.укр норм'!$D$26)</f>
        <v>0.39383989877221387</v>
      </c>
      <c r="F19" s="14">
        <f>('3.укр норм'!F22)/('3.укр норм'!$F$26)</f>
        <v>0.3758014301261583</v>
      </c>
    </row>
    <row r="20" spans="2:9" ht="15" x14ac:dyDescent="0.2">
      <c r="B20" s="12">
        <v>2</v>
      </c>
      <c r="C20" s="106">
        <v>200</v>
      </c>
      <c r="D20" s="14">
        <f>('3.укр норм'!D23)/('3.укр норм'!$D$26)</f>
        <v>0.41884416208134401</v>
      </c>
      <c r="E20" s="14">
        <f>('3.укр норм'!E23)/('3.укр норм'!$E$26)</f>
        <v>0.41884416208134401</v>
      </c>
      <c r="F20" s="14">
        <f>('3.укр норм'!F23)/('3.укр норм'!$F$26)</f>
        <v>0.41884416208134401</v>
      </c>
      <c r="I20" s="20"/>
    </row>
    <row r="21" spans="2:9" ht="15" x14ac:dyDescent="0.2">
      <c r="B21" s="74">
        <v>3</v>
      </c>
      <c r="C21" s="105">
        <v>250</v>
      </c>
      <c r="D21" s="14">
        <f>('3.укр норм'!D24)/('3.укр норм'!$D$26)</f>
        <v>0.42369573494212925</v>
      </c>
      <c r="E21" s="14">
        <f>('3.укр норм'!E24)/('3.укр норм'!$E$26)</f>
        <v>0.42369573494212925</v>
      </c>
      <c r="F21" s="14">
        <f>('3.укр норм'!F24)/('3.укр норм'!$F$26)</f>
        <v>0.42369573494212925</v>
      </c>
      <c r="I21" s="20"/>
    </row>
    <row r="22" spans="2:9" ht="15" x14ac:dyDescent="0.2">
      <c r="B22" s="74">
        <v>4</v>
      </c>
      <c r="C22" s="105" t="s">
        <v>100</v>
      </c>
      <c r="D22" s="14">
        <f>('3.укр норм'!D25)/('3.укр норм'!$D$26)</f>
        <v>0.96016961191187755</v>
      </c>
      <c r="E22" s="14">
        <f>('3.укр норм'!E25)/('3.укр норм'!$E$26)</f>
        <v>0.96016961191187744</v>
      </c>
      <c r="F22" s="14">
        <f>('3.укр норм'!F25)/('3.укр норм'!$F$26)</f>
        <v>0.96016961191187755</v>
      </c>
      <c r="I22" s="20"/>
    </row>
    <row r="23" spans="2:9" ht="15" x14ac:dyDescent="0.2">
      <c r="B23" s="41"/>
      <c r="C23" s="38"/>
      <c r="D23" s="42"/>
      <c r="E23" s="42"/>
    </row>
    <row r="24" spans="2:9" ht="29.25" customHeight="1" x14ac:dyDescent="0.2">
      <c r="B24" s="383" t="s">
        <v>76</v>
      </c>
      <c r="C24" s="383"/>
      <c r="D24" s="383"/>
      <c r="E24" s="383"/>
      <c r="F24" s="114"/>
    </row>
    <row r="25" spans="2:9" ht="19.5" customHeight="1" x14ac:dyDescent="0.2">
      <c r="B25" s="12" t="s">
        <v>0</v>
      </c>
      <c r="C25" s="106" t="s">
        <v>32</v>
      </c>
      <c r="D25" s="75">
        <v>2021</v>
      </c>
      <c r="E25" s="75">
        <v>2022</v>
      </c>
      <c r="F25" s="114">
        <v>2023</v>
      </c>
    </row>
    <row r="26" spans="2:9" ht="15" x14ac:dyDescent="0.2">
      <c r="B26" s="12">
        <v>1</v>
      </c>
      <c r="C26" s="106">
        <v>150</v>
      </c>
      <c r="D26" s="14">
        <f>D15*D19</f>
        <v>8.6757755010124988</v>
      </c>
      <c r="E26" s="14">
        <f>E15*E19</f>
        <v>9.5286389358640307</v>
      </c>
      <c r="F26" s="14">
        <f>F15*F19</f>
        <v>9.519546723138971</v>
      </c>
    </row>
    <row r="27" spans="2:9" ht="15" x14ac:dyDescent="0.2">
      <c r="B27" s="12">
        <v>2</v>
      </c>
      <c r="C27" s="106">
        <v>200</v>
      </c>
      <c r="D27" s="14">
        <f>D15*D20</f>
        <v>9.6694627237249993</v>
      </c>
      <c r="E27" s="14">
        <f>E15*E20</f>
        <v>10.133596934463799</v>
      </c>
      <c r="F27" s="14">
        <f>F15*F20</f>
        <v>10.609875990383598</v>
      </c>
    </row>
    <row r="28" spans="2:9" ht="15" x14ac:dyDescent="0.2">
      <c r="B28" s="74">
        <v>3</v>
      </c>
      <c r="C28" s="105">
        <v>250</v>
      </c>
      <c r="D28" s="14">
        <f>D15*D21</f>
        <v>9.7814664405625003</v>
      </c>
      <c r="E28" s="14">
        <f>E15*E21</f>
        <v>10.250976829709499</v>
      </c>
      <c r="F28" s="14">
        <f>F15*F21</f>
        <v>10.732772740705846</v>
      </c>
    </row>
    <row r="29" spans="2:9" ht="15" x14ac:dyDescent="0.2">
      <c r="B29" s="74">
        <v>4</v>
      </c>
      <c r="C29" s="105" t="s">
        <v>100</v>
      </c>
      <c r="D29" s="14">
        <f>D15*D22</f>
        <v>22.166536175887501</v>
      </c>
      <c r="E29" s="14">
        <f>E15*E22</f>
        <v>23.230529912330095</v>
      </c>
      <c r="F29" s="14">
        <f>F15*F22</f>
        <v>24.322364818209614</v>
      </c>
    </row>
    <row r="30" spans="2:9" ht="15" x14ac:dyDescent="0.2">
      <c r="B30" s="41"/>
      <c r="C30" s="38"/>
      <c r="D30" s="42"/>
      <c r="E30" s="42"/>
    </row>
    <row r="31" spans="2:9" ht="61.5" customHeight="1" x14ac:dyDescent="0.2">
      <c r="B31" s="387" t="s">
        <v>43</v>
      </c>
      <c r="C31" s="388"/>
      <c r="D31" s="388"/>
      <c r="E31" s="388"/>
      <c r="F31" s="389"/>
      <c r="G31" s="392" t="s">
        <v>40</v>
      </c>
    </row>
    <row r="32" spans="2:9" ht="15" x14ac:dyDescent="0.2">
      <c r="B32" s="74" t="s">
        <v>0</v>
      </c>
      <c r="C32" s="98" t="s">
        <v>39</v>
      </c>
      <c r="D32" s="99">
        <v>2021</v>
      </c>
      <c r="E32" s="12">
        <v>2022</v>
      </c>
      <c r="F32" s="74">
        <v>2023</v>
      </c>
      <c r="G32" s="392"/>
    </row>
    <row r="33" spans="2:7" ht="30" x14ac:dyDescent="0.2">
      <c r="B33" s="74">
        <v>1</v>
      </c>
      <c r="C33" s="120" t="s">
        <v>56</v>
      </c>
      <c r="D33" s="88">
        <f>(D26*'4.протяж-ть'!C20+D27*'4.протяж-ть'!C21+D28*'4.протяж-ть'!C22+D29*'4.протяж-ть'!C23)</f>
        <v>7664.0056668455127</v>
      </c>
      <c r="E33" s="88">
        <f>(E26*'4.протяж-ть'!D20+E27*'4.протяж-ть'!D21+E28*'4.протяж-ть'!D22+E29*'4.протяж-ть'!D23)</f>
        <v>17009.401321838202</v>
      </c>
      <c r="F33" s="88">
        <f>(F26*'4.протяж-ть'!E20+F27*'4.протяж-ть'!E21+F28*'4.протяж-ть'!E22+F29*'4.протяж-ть'!E23)</f>
        <v>27881.699994881616</v>
      </c>
      <c r="G33" s="119">
        <f>SUM(D33:F33)</f>
        <v>52555.106983565332</v>
      </c>
    </row>
    <row r="34" spans="2:7" ht="15" x14ac:dyDescent="0.2">
      <c r="B34" s="74">
        <v>2</v>
      </c>
      <c r="C34" s="120" t="s">
        <v>1</v>
      </c>
      <c r="D34" s="88">
        <f t="shared" ref="D34" si="0">D33*0.2</f>
        <v>1532.8011333691027</v>
      </c>
      <c r="E34" s="88">
        <f t="shared" ref="E34" si="1">E33*0.2</f>
        <v>3401.8802643676408</v>
      </c>
      <c r="F34" s="88">
        <f t="shared" ref="F34" si="2">F33*0.2</f>
        <v>5576.3399989763238</v>
      </c>
      <c r="G34" s="119">
        <f>SUM(D34:F34)</f>
        <v>10511.021396713068</v>
      </c>
    </row>
    <row r="35" spans="2:7" ht="45" x14ac:dyDescent="0.2">
      <c r="B35" s="44">
        <v>3</v>
      </c>
      <c r="C35" s="121" t="s">
        <v>57</v>
      </c>
      <c r="D35" s="88">
        <f t="shared" ref="D35" si="3">D33-D34</f>
        <v>6131.2045334764098</v>
      </c>
      <c r="E35" s="88">
        <f t="shared" ref="E35" si="4">E33-E34</f>
        <v>13607.521057470562</v>
      </c>
      <c r="F35" s="88">
        <f t="shared" ref="F35" si="5">F33-F34</f>
        <v>22305.359995905292</v>
      </c>
      <c r="G35" s="119">
        <f>SUM(D35:F35)</f>
        <v>42044.085586852263</v>
      </c>
    </row>
    <row r="36" spans="2:7" ht="15" customHeight="1" x14ac:dyDescent="0.2">
      <c r="B36" s="17"/>
      <c r="C36" s="18"/>
      <c r="D36" s="19"/>
      <c r="E36" s="19"/>
    </row>
  </sheetData>
  <mergeCells count="6">
    <mergeCell ref="B31:F31"/>
    <mergeCell ref="G31:G32"/>
    <mergeCell ref="B7:E7"/>
    <mergeCell ref="B9:E9"/>
    <mergeCell ref="B17:E17"/>
    <mergeCell ref="B24:E24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0" tint="-0.14999847407452621"/>
    <pageSetUpPr fitToPage="1"/>
  </sheetPr>
  <dimension ref="A2:BJ34"/>
  <sheetViews>
    <sheetView tabSelected="1" topLeftCell="A21" zoomScale="85" zoomScaleNormal="85" workbookViewId="0">
      <selection activeCell="G35" sqref="G35"/>
    </sheetView>
  </sheetViews>
  <sheetFormatPr defaultColWidth="9.140625" defaultRowHeight="15.75" x14ac:dyDescent="0.25"/>
  <cols>
    <col min="1" max="1" width="9.140625" style="23"/>
    <col min="2" max="2" width="71" style="22" customWidth="1"/>
    <col min="3" max="3" width="13.7109375" style="22" customWidth="1"/>
    <col min="4" max="5" width="16.28515625" style="22" customWidth="1"/>
    <col min="6" max="6" width="31.85546875" style="22" customWidth="1"/>
    <col min="7" max="7" width="3.85546875" style="22" customWidth="1"/>
    <col min="8" max="8" width="9.140625" style="22"/>
    <col min="9" max="9" width="17.5703125" style="22" customWidth="1"/>
    <col min="10" max="16384" width="9.140625" style="22"/>
  </cols>
  <sheetData>
    <row r="2" spans="1:62" s="35" customFormat="1" ht="17.25" customHeight="1" x14ac:dyDescent="0.25">
      <c r="F2" s="35" t="s">
        <v>63</v>
      </c>
    </row>
    <row r="3" spans="1:62" s="35" customFormat="1" ht="17.25" customHeight="1" x14ac:dyDescent="0.25">
      <c r="B3" s="45"/>
      <c r="C3" s="45"/>
      <c r="D3" s="45"/>
      <c r="E3" s="45"/>
      <c r="F3" s="32" t="s">
        <v>110</v>
      </c>
      <c r="G3" s="45"/>
      <c r="H3" s="45"/>
      <c r="I3" s="45"/>
      <c r="J3" s="45"/>
      <c r="K3" s="45"/>
    </row>
    <row r="4" spans="1:62" s="35" customFormat="1" ht="17.25" customHeight="1" x14ac:dyDescent="0.25">
      <c r="B4" s="45"/>
      <c r="C4" s="45"/>
      <c r="D4" s="45"/>
      <c r="E4" s="45"/>
      <c r="F4" s="32" t="s">
        <v>26</v>
      </c>
      <c r="G4" s="45"/>
      <c r="H4" s="45"/>
      <c r="I4" s="45"/>
      <c r="J4" s="45"/>
      <c r="K4" s="45"/>
    </row>
    <row r="5" spans="1:62" s="35" customFormat="1" ht="17.25" customHeight="1" x14ac:dyDescent="0.25">
      <c r="B5" s="45"/>
      <c r="C5" s="45"/>
      <c r="D5" s="45"/>
      <c r="E5" s="45"/>
      <c r="F5" s="32" t="s">
        <v>58</v>
      </c>
      <c r="G5" s="45"/>
      <c r="H5" s="45"/>
      <c r="I5" s="45"/>
      <c r="J5" s="45"/>
      <c r="K5" s="45"/>
    </row>
    <row r="6" spans="1:62" s="35" customFormat="1" ht="17.25" customHeight="1" x14ac:dyDescent="0.25">
      <c r="B6" s="45"/>
      <c r="C6" s="45"/>
      <c r="D6" s="45"/>
      <c r="E6" s="45"/>
      <c r="F6" s="32" t="s">
        <v>122</v>
      </c>
      <c r="G6" s="45"/>
      <c r="H6" s="45"/>
      <c r="I6" s="45"/>
      <c r="J6" s="45"/>
      <c r="K6" s="45"/>
    </row>
    <row r="8" spans="1:62" ht="33" customHeight="1" x14ac:dyDescent="0.25">
      <c r="A8" s="393" t="s">
        <v>69</v>
      </c>
      <c r="B8" s="393"/>
      <c r="C8" s="393"/>
      <c r="D8" s="393"/>
      <c r="E8" s="393"/>
      <c r="F8" s="393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</row>
    <row r="10" spans="1:62" ht="58.15" customHeight="1" x14ac:dyDescent="0.25">
      <c r="A10" s="28" t="s">
        <v>37</v>
      </c>
      <c r="B10" s="29" t="s">
        <v>38</v>
      </c>
      <c r="C10" s="29">
        <v>2021</v>
      </c>
      <c r="D10" s="29">
        <v>2022</v>
      </c>
      <c r="E10" s="29">
        <v>2023</v>
      </c>
      <c r="F10" s="15" t="s">
        <v>49</v>
      </c>
    </row>
    <row r="11" spans="1:62" s="27" customFormat="1" ht="35.1" customHeight="1" x14ac:dyDescent="0.2">
      <c r="A11" s="24">
        <v>1</v>
      </c>
      <c r="B11" s="25" t="s">
        <v>46</v>
      </c>
      <c r="C11" s="37">
        <f>SUM(C12:C13)</f>
        <v>29171.384143307361</v>
      </c>
      <c r="D11" s="37">
        <f>SUM(D12:D13)</f>
        <v>37480.089563586793</v>
      </c>
      <c r="E11" s="37">
        <f>SUM(E12:E13)</f>
        <v>343726.4380594719</v>
      </c>
      <c r="F11" s="37">
        <f>SUM(C11:E11)</f>
        <v>410377.91176636604</v>
      </c>
      <c r="G11" s="123"/>
    </row>
    <row r="12" spans="1:62" s="27" customFormat="1" ht="35.1" customHeight="1" x14ac:dyDescent="0.2">
      <c r="A12" s="24" t="s">
        <v>9</v>
      </c>
      <c r="B12" s="25" t="s">
        <v>44</v>
      </c>
      <c r="C12" s="89">
        <f>SUM(C22+C31)</f>
        <v>15764.069843307359</v>
      </c>
      <c r="D12" s="89">
        <f t="shared" ref="D12" si="0">SUM(D22+D31)</f>
        <v>19575.729563586792</v>
      </c>
      <c r="E12" s="89">
        <f>SUM(E22+E31)</f>
        <v>51996.719349471896</v>
      </c>
      <c r="F12" s="37">
        <f>SUM(C12:E12)</f>
        <v>87336.518756366044</v>
      </c>
      <c r="G12" s="123"/>
    </row>
    <row r="13" spans="1:62" s="27" customFormat="1" ht="35.1" customHeight="1" x14ac:dyDescent="0.2">
      <c r="A13" s="24" t="s">
        <v>10</v>
      </c>
      <c r="B13" s="25" t="s">
        <v>45</v>
      </c>
      <c r="C13" s="89">
        <f>SUM(C23+C32)</f>
        <v>13407.314300000002</v>
      </c>
      <c r="D13" s="89">
        <f>SUM(D23+D32)</f>
        <v>17904.36</v>
      </c>
      <c r="E13" s="89">
        <f>SUM(E23+E32)</f>
        <v>291729.71870999999</v>
      </c>
      <c r="F13" s="37">
        <f>SUM(C13:E13)</f>
        <v>323041.39301</v>
      </c>
      <c r="G13" s="123"/>
    </row>
    <row r="14" spans="1:62" s="27" customFormat="1" ht="21" customHeight="1" x14ac:dyDescent="0.2">
      <c r="A14" s="24" t="s">
        <v>47</v>
      </c>
      <c r="B14" s="26" t="s">
        <v>1</v>
      </c>
      <c r="C14" s="89">
        <f>C11/0.8*0.2</f>
        <v>7292.8460358268394</v>
      </c>
      <c r="D14" s="89">
        <f>D11/0.8*0.2</f>
        <v>9370.0223908966982</v>
      </c>
      <c r="E14" s="89">
        <f>E11/0.8*0.2</f>
        <v>85931.609514867974</v>
      </c>
      <c r="F14" s="37">
        <f>SUM(C14:E14)</f>
        <v>102594.47794159151</v>
      </c>
      <c r="G14" s="123"/>
    </row>
    <row r="15" spans="1:62" s="27" customFormat="1" ht="48.75" customHeight="1" x14ac:dyDescent="0.2">
      <c r="A15" s="24" t="s">
        <v>48</v>
      </c>
      <c r="B15" s="25" t="s">
        <v>54</v>
      </c>
      <c r="C15" s="37">
        <f>SUM(C11+C14)</f>
        <v>36464.230179134203</v>
      </c>
      <c r="D15" s="37">
        <f t="shared" ref="D15" si="1">SUM(D11+D14)</f>
        <v>46850.111954483495</v>
      </c>
      <c r="E15" s="37">
        <f>SUM(E11+E14)</f>
        <v>429658.0475743399</v>
      </c>
      <c r="F15" s="37">
        <f>SUM(C15:E15)</f>
        <v>512972.38970795763</v>
      </c>
      <c r="G15" s="123"/>
      <c r="I15" s="30"/>
    </row>
    <row r="17" spans="1:62" x14ac:dyDescent="0.25">
      <c r="A17" s="23" t="s">
        <v>50</v>
      </c>
    </row>
    <row r="18" spans="1:62" ht="33" customHeight="1" x14ac:dyDescent="0.25">
      <c r="A18" s="393" t="s">
        <v>70</v>
      </c>
      <c r="B18" s="393"/>
      <c r="C18" s="393"/>
      <c r="D18" s="393"/>
      <c r="E18" s="393"/>
      <c r="F18" s="393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</row>
    <row r="20" spans="1:62" ht="60" customHeight="1" x14ac:dyDescent="0.25">
      <c r="A20" s="28" t="s">
        <v>37</v>
      </c>
      <c r="B20" s="29" t="s">
        <v>38</v>
      </c>
      <c r="C20" s="29">
        <v>2021</v>
      </c>
      <c r="D20" s="29">
        <v>2022</v>
      </c>
      <c r="E20" s="29">
        <v>2023</v>
      </c>
      <c r="F20" s="15" t="s">
        <v>49</v>
      </c>
    </row>
    <row r="21" spans="1:62" s="27" customFormat="1" ht="50.25" customHeight="1" x14ac:dyDescent="0.2">
      <c r="A21" s="24">
        <v>1</v>
      </c>
      <c r="B21" s="25" t="s">
        <v>51</v>
      </c>
      <c r="C21" s="37">
        <f>C22+C23</f>
        <v>23040.17960983095</v>
      </c>
      <c r="D21" s="37">
        <f>D22+D23</f>
        <v>15367.320846116228</v>
      </c>
      <c r="E21" s="37">
        <f>E22+E23</f>
        <v>134311.86231356661</v>
      </c>
      <c r="F21" s="37">
        <f>SUM(C21:E21)</f>
        <v>172719.3627695138</v>
      </c>
    </row>
    <row r="22" spans="1:62" s="27" customFormat="1" ht="35.1" customHeight="1" x14ac:dyDescent="0.2">
      <c r="A22" s="24" t="s">
        <v>9</v>
      </c>
      <c r="B22" s="25" t="s">
        <v>44</v>
      </c>
      <c r="C22" s="89">
        <f>'5.1.тариф на прот-ть вс'!D45</f>
        <v>9632.8653098309496</v>
      </c>
      <c r="D22" s="89">
        <f>'5.1.тариф на прот-ть вс'!E45</f>
        <v>5968.2085061162288</v>
      </c>
      <c r="E22" s="89">
        <f>'5.1.тариф на прот-ть вс'!F45</f>
        <v>29691.359353566608</v>
      </c>
      <c r="F22" s="37">
        <f>SUM(C22:E22)</f>
        <v>45292.433169513788</v>
      </c>
    </row>
    <row r="23" spans="1:62" s="27" customFormat="1" ht="35.1" customHeight="1" x14ac:dyDescent="0.2">
      <c r="A23" s="24" t="s">
        <v>10</v>
      </c>
      <c r="B23" s="25" t="s">
        <v>45</v>
      </c>
      <c r="C23" s="94">
        <f>'1.перечень мероприятий'!P27</f>
        <v>13407.314300000002</v>
      </c>
      <c r="D23" s="94">
        <f>'1.перечень мероприятий'!Q27</f>
        <v>9399.1123399999997</v>
      </c>
      <c r="E23" s="94">
        <f>'1.перечень мероприятий'!R27</f>
        <v>104620.50296000001</v>
      </c>
      <c r="F23" s="37">
        <f>SUM(C23:E23)</f>
        <v>127426.92960000002</v>
      </c>
    </row>
    <row r="24" spans="1:62" s="27" customFormat="1" ht="19.899999999999999" customHeight="1" x14ac:dyDescent="0.2">
      <c r="A24" s="24" t="s">
        <v>47</v>
      </c>
      <c r="B24" s="26" t="s">
        <v>1</v>
      </c>
      <c r="C24" s="89">
        <f>C21/0.8*0.2</f>
        <v>5760.0449024577374</v>
      </c>
      <c r="D24" s="89">
        <f t="shared" ref="D24:E24" si="2">D21/0.8*0.2</f>
        <v>3841.8302115290571</v>
      </c>
      <c r="E24" s="89">
        <f t="shared" si="2"/>
        <v>33577.965578391653</v>
      </c>
      <c r="F24" s="37">
        <f>SUM(C24:E24)</f>
        <v>43179.84069237845</v>
      </c>
    </row>
    <row r="25" spans="1:62" s="27" customFormat="1" ht="35.1" customHeight="1" x14ac:dyDescent="0.2">
      <c r="A25" s="24" t="s">
        <v>48</v>
      </c>
      <c r="B25" s="25" t="s">
        <v>53</v>
      </c>
      <c r="C25" s="37">
        <f>C21+C24</f>
        <v>28800.224512288689</v>
      </c>
      <c r="D25" s="37">
        <f>D21+D24</f>
        <v>19209.151057645286</v>
      </c>
      <c r="E25" s="37">
        <f>E21+E24</f>
        <v>167889.82789195827</v>
      </c>
      <c r="F25" s="37">
        <f>SUM(C25:E25)</f>
        <v>215899.20346189223</v>
      </c>
      <c r="I25" s="30"/>
    </row>
    <row r="27" spans="1:62" ht="33" customHeight="1" x14ac:dyDescent="0.25">
      <c r="A27" s="393" t="s">
        <v>55</v>
      </c>
      <c r="B27" s="393"/>
      <c r="C27" s="393"/>
      <c r="D27" s="393"/>
      <c r="E27" s="393"/>
      <c r="F27" s="393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</row>
    <row r="29" spans="1:62" ht="43.15" customHeight="1" x14ac:dyDescent="0.25">
      <c r="A29" s="28" t="s">
        <v>37</v>
      </c>
      <c r="B29" s="29" t="s">
        <v>38</v>
      </c>
      <c r="C29" s="29">
        <v>2021</v>
      </c>
      <c r="D29" s="29">
        <v>2022</v>
      </c>
      <c r="E29" s="29">
        <v>2023</v>
      </c>
      <c r="F29" s="15" t="s">
        <v>49</v>
      </c>
    </row>
    <row r="30" spans="1:62" s="27" customFormat="1" ht="50.25" customHeight="1" x14ac:dyDescent="0.2">
      <c r="A30" s="24">
        <v>1</v>
      </c>
      <c r="B30" s="25" t="s">
        <v>52</v>
      </c>
      <c r="C30" s="37">
        <f t="shared" ref="C30:E30" si="3">C31+C32</f>
        <v>6131.2045334764098</v>
      </c>
      <c r="D30" s="37">
        <f t="shared" si="3"/>
        <v>22112.768717470564</v>
      </c>
      <c r="E30" s="37">
        <f t="shared" si="3"/>
        <v>209414.57574590525</v>
      </c>
      <c r="F30" s="37">
        <f>SUM(C30:E30)</f>
        <v>237658.54899685225</v>
      </c>
    </row>
    <row r="31" spans="1:62" s="27" customFormat="1" ht="35.1" customHeight="1" x14ac:dyDescent="0.2">
      <c r="A31" s="24" t="s">
        <v>9</v>
      </c>
      <c r="B31" s="25" t="s">
        <v>44</v>
      </c>
      <c r="C31" s="89">
        <f>'5.2.тариф на прот-ть во'!D35</f>
        <v>6131.2045334764098</v>
      </c>
      <c r="D31" s="89">
        <f>'5.2.тариф на прот-ть во'!E35</f>
        <v>13607.521057470562</v>
      </c>
      <c r="E31" s="89">
        <f>'5.2.тариф на прот-ть во'!F35</f>
        <v>22305.359995905292</v>
      </c>
      <c r="F31" s="37">
        <f>SUM(C31:E31)</f>
        <v>42044.085586852263</v>
      </c>
    </row>
    <row r="32" spans="1:62" s="27" customFormat="1" ht="35.1" customHeight="1" x14ac:dyDescent="0.2">
      <c r="A32" s="24" t="s">
        <v>10</v>
      </c>
      <c r="B32" s="25" t="s">
        <v>45</v>
      </c>
      <c r="C32" s="66">
        <f>'1.перечень мероприятий'!P38</f>
        <v>0</v>
      </c>
      <c r="D32" s="66">
        <f>'1.перечень мероприятий'!Q38</f>
        <v>8505.2476600000009</v>
      </c>
      <c r="E32" s="66">
        <f>'1.перечень мероприятий'!R38</f>
        <v>187109.21574999997</v>
      </c>
      <c r="F32" s="37">
        <f>SUM(C32:E32)</f>
        <v>195614.46340999997</v>
      </c>
    </row>
    <row r="33" spans="1:9" s="27" customFormat="1" ht="21" customHeight="1" x14ac:dyDescent="0.2">
      <c r="A33" s="24" t="s">
        <v>47</v>
      </c>
      <c r="B33" s="26" t="s">
        <v>1</v>
      </c>
      <c r="C33" s="89">
        <f t="shared" ref="C33:E33" si="4">C30/0.8*0.2</f>
        <v>1532.8011333691024</v>
      </c>
      <c r="D33" s="89">
        <f t="shared" si="4"/>
        <v>5528.1921793676411</v>
      </c>
      <c r="E33" s="89">
        <f t="shared" si="4"/>
        <v>52353.643936476314</v>
      </c>
      <c r="F33" s="37">
        <f>SUM(C33:E33)</f>
        <v>59414.637249213061</v>
      </c>
    </row>
    <row r="34" spans="1:9" s="27" customFormat="1" ht="35.1" customHeight="1" x14ac:dyDescent="0.2">
      <c r="A34" s="24" t="s">
        <v>48</v>
      </c>
      <c r="B34" s="25" t="s">
        <v>53</v>
      </c>
      <c r="C34" s="37">
        <f>C30+C33</f>
        <v>7664.0056668455127</v>
      </c>
      <c r="D34" s="37">
        <f t="shared" ref="D34:E34" si="5">D30+D33</f>
        <v>27640.960896838205</v>
      </c>
      <c r="E34" s="37">
        <f t="shared" si="5"/>
        <v>261768.21968238158</v>
      </c>
      <c r="F34" s="37">
        <f>SUM(C34:E34)</f>
        <v>297073.18624606531</v>
      </c>
      <c r="G34" s="27" t="s">
        <v>2373</v>
      </c>
      <c r="I34" s="30"/>
    </row>
  </sheetData>
  <mergeCells count="3">
    <mergeCell ref="A8:F8"/>
    <mergeCell ref="A18:F18"/>
    <mergeCell ref="A27:F27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00B0F0"/>
  </sheetPr>
  <dimension ref="A4:F27"/>
  <sheetViews>
    <sheetView zoomScaleNormal="100" workbookViewId="0">
      <selection activeCell="C5" sqref="C5"/>
    </sheetView>
  </sheetViews>
  <sheetFormatPr defaultColWidth="9.140625" defaultRowHeight="12.75" x14ac:dyDescent="0.2"/>
  <cols>
    <col min="1" max="1" width="9.140625" style="53"/>
    <col min="2" max="2" width="32.28515625" style="53" customWidth="1"/>
    <col min="3" max="3" width="11.85546875" style="53" customWidth="1"/>
    <col min="4" max="4" width="12.5703125" style="53" customWidth="1"/>
    <col min="5" max="5" width="12.85546875" style="53" customWidth="1"/>
    <col min="6" max="16384" width="9.140625" style="53"/>
  </cols>
  <sheetData>
    <row r="4" spans="1:5" ht="33.6" customHeight="1" x14ac:dyDescent="0.2">
      <c r="A4" s="397" t="s">
        <v>259</v>
      </c>
      <c r="B4" s="397"/>
      <c r="C4" s="83">
        <v>2021</v>
      </c>
      <c r="D4" s="83">
        <v>2022</v>
      </c>
      <c r="E4" s="83">
        <v>2023</v>
      </c>
    </row>
    <row r="5" spans="1:5" s="55" customFormat="1" ht="34.5" customHeight="1" x14ac:dyDescent="0.2">
      <c r="A5" s="395" t="s">
        <v>130</v>
      </c>
      <c r="B5" s="396"/>
      <c r="C5" s="91">
        <f>'2.1 тариф на нагрузку'!E17</f>
        <v>21679.09229734843</v>
      </c>
      <c r="D5" s="91">
        <v>21679</v>
      </c>
      <c r="E5" s="91">
        <v>21679</v>
      </c>
    </row>
    <row r="6" spans="1:5" s="55" customFormat="1" ht="34.5" customHeight="1" x14ac:dyDescent="0.2">
      <c r="A6" s="395" t="s">
        <v>131</v>
      </c>
      <c r="B6" s="396"/>
      <c r="C6" s="91">
        <f>'2.1 тариф на нагрузку'!E18</f>
        <v>33280.054602815238</v>
      </c>
      <c r="D6" s="91">
        <v>33280</v>
      </c>
      <c r="E6" s="91">
        <v>33280</v>
      </c>
    </row>
    <row r="9" spans="1:5" x14ac:dyDescent="0.2">
      <c r="A9" s="394" t="s">
        <v>71</v>
      </c>
      <c r="B9" s="394"/>
      <c r="C9" s="394"/>
      <c r="D9" s="394"/>
    </row>
    <row r="11" spans="1:5" x14ac:dyDescent="0.2">
      <c r="A11" s="83" t="s">
        <v>0</v>
      </c>
      <c r="B11" s="83" t="s">
        <v>32</v>
      </c>
      <c r="C11" s="83">
        <v>2021</v>
      </c>
      <c r="D11" s="83">
        <v>2022</v>
      </c>
      <c r="E11" s="122">
        <v>2023</v>
      </c>
    </row>
    <row r="12" spans="1:5" x14ac:dyDescent="0.2">
      <c r="A12" s="56">
        <v>1</v>
      </c>
      <c r="B12" s="56">
        <v>63</v>
      </c>
      <c r="C12" s="91">
        <f>'5.1.тариф на прот-ть вс'!D33*1000</f>
        <v>6124.0862986999991</v>
      </c>
      <c r="D12" s="91">
        <f>'5.1.тариф на прот-ть вс'!E33*1000</f>
        <v>6418.042441037599</v>
      </c>
      <c r="E12" s="91">
        <f>'5.1.тариф на прот-ть вс'!F33*1000</f>
        <v>6719.6904357663661</v>
      </c>
    </row>
    <row r="13" spans="1:5" x14ac:dyDescent="0.2">
      <c r="A13" s="56">
        <v>2</v>
      </c>
      <c r="B13" s="56">
        <v>100</v>
      </c>
      <c r="C13" s="91">
        <f>'5.1.тариф на прот-ть вс'!D34*1000</f>
        <v>7132.6676496749988</v>
      </c>
      <c r="D13" s="91">
        <f>'5.1.тариф на прот-ть вс'!E34*1000</f>
        <v>7475.0356968593996</v>
      </c>
      <c r="E13" s="91">
        <f>'5.1.тариф на прот-ть вс'!F34*1000</f>
        <v>7826.362374611791</v>
      </c>
    </row>
    <row r="14" spans="1:5" x14ac:dyDescent="0.2">
      <c r="A14" s="56">
        <v>3</v>
      </c>
      <c r="B14" s="56" t="s">
        <v>29</v>
      </c>
      <c r="C14" s="91">
        <f>'5.1.тариф на прот-ть вс'!D35*1000</f>
        <v>9898.3428824249986</v>
      </c>
      <c r="D14" s="91">
        <f>'5.1.тариф на прот-ть вс'!E35*1000</f>
        <v>10373.463340781396</v>
      </c>
      <c r="E14" s="91">
        <f>'5.1.тариф на прот-ть вс'!F35*1000</f>
        <v>10861.016117798121</v>
      </c>
    </row>
    <row r="15" spans="1:5" x14ac:dyDescent="0.2">
      <c r="A15" s="56">
        <v>4</v>
      </c>
      <c r="B15" s="56">
        <v>150</v>
      </c>
      <c r="C15" s="91">
        <f>'5.1.тариф на прот-ть вс'!D36*1000</f>
        <v>8763.9722811499996</v>
      </c>
      <c r="D15" s="91">
        <f>'5.1.тариф на прот-ть вс'!E36*1000</f>
        <v>9184.6429506451987</v>
      </c>
      <c r="E15" s="91">
        <f>'5.1.тариф на прот-ть вс'!F36*1000</f>
        <v>9616.3211693255234</v>
      </c>
    </row>
    <row r="16" spans="1:5" x14ac:dyDescent="0.2">
      <c r="A16" s="56">
        <v>5</v>
      </c>
      <c r="B16" s="56" t="s">
        <v>101</v>
      </c>
      <c r="C16" s="153">
        <f>'5.1.тариф на прот-ть вс'!D37*1000</f>
        <v>13068.312316601246</v>
      </c>
      <c r="D16" s="153">
        <f>'5.1.тариф на прот-ть вс'!E37*1000</f>
        <v>13695.591307798109</v>
      </c>
      <c r="E16" s="153">
        <f>'5.1.тариф на прот-ть вс'!F37*1000</f>
        <v>14339.284099264618</v>
      </c>
    </row>
    <row r="17" spans="1:6" x14ac:dyDescent="0.2">
      <c r="A17" s="56">
        <v>6</v>
      </c>
      <c r="B17" s="56">
        <v>200</v>
      </c>
      <c r="C17" s="153">
        <f>'5.1.тариф на прот-ть вс'!D38*1000</f>
        <v>10484.456627374999</v>
      </c>
      <c r="D17" s="153">
        <f>'5.1.тариф на прот-ть вс'!E38*1000</f>
        <v>10987.710545488997</v>
      </c>
      <c r="E17" s="153">
        <f>'5.1.тариф на прот-ть вс'!F38*1000</f>
        <v>11504.132941126982</v>
      </c>
    </row>
    <row r="18" spans="1:6" x14ac:dyDescent="0.2">
      <c r="A18" s="56">
        <v>7</v>
      </c>
      <c r="B18" s="56" t="s">
        <v>102</v>
      </c>
      <c r="C18" s="153">
        <f>'5.1.тариф на прот-ть вс'!D39*1000</f>
        <v>19638.277428937501</v>
      </c>
      <c r="D18" s="153">
        <f>'5.1.тариф на прот-ть вс'!E39*1000</f>
        <v>20580.914745526497</v>
      </c>
      <c r="E18" s="153">
        <f>'5.1.тариф на прот-ть вс'!F39*1000</f>
        <v>21548.217738566243</v>
      </c>
    </row>
    <row r="19" spans="1:6" x14ac:dyDescent="0.2">
      <c r="A19" s="76"/>
      <c r="B19" s="76"/>
      <c r="C19" s="154"/>
      <c r="D19" s="154"/>
      <c r="E19" s="155"/>
    </row>
    <row r="21" spans="1:6" x14ac:dyDescent="0.2">
      <c r="A21" s="394" t="s">
        <v>72</v>
      </c>
      <c r="B21" s="394"/>
      <c r="C21" s="394"/>
      <c r="D21" s="394"/>
    </row>
    <row r="22" spans="1:6" x14ac:dyDescent="0.2">
      <c r="A22" s="54"/>
      <c r="B22" s="54"/>
      <c r="C22" s="54"/>
      <c r="D22" s="54"/>
    </row>
    <row r="23" spans="1:6" x14ac:dyDescent="0.2">
      <c r="A23" s="83" t="str">
        <f>'5.2.тариф на прот-ть во'!B25</f>
        <v>№ п/п</v>
      </c>
      <c r="B23" s="83" t="str">
        <f>'5.2.тариф на прот-ть во'!C25</f>
        <v>Диаметр, мм</v>
      </c>
      <c r="C23" s="83">
        <f>'5.2.тариф на прот-ть во'!D25</f>
        <v>2021</v>
      </c>
      <c r="D23" s="83">
        <f>'5.2.тариф на прот-ть во'!E25</f>
        <v>2022</v>
      </c>
      <c r="E23" s="122">
        <v>2023</v>
      </c>
    </row>
    <row r="24" spans="1:6" x14ac:dyDescent="0.2">
      <c r="A24" s="56">
        <f>'5.2.тариф на прот-ть во'!B26</f>
        <v>1</v>
      </c>
      <c r="B24" s="56">
        <f>'5.2.тариф на прот-ть во'!C26</f>
        <v>150</v>
      </c>
      <c r="C24" s="91">
        <f>'5.2.тариф на прот-ть во'!D26*1000</f>
        <v>8675.7755010124984</v>
      </c>
      <c r="D24" s="91">
        <f>'5.2.тариф на прот-ть во'!E26*1000</f>
        <v>9528.6389358640299</v>
      </c>
      <c r="E24" s="91">
        <f>'5.2.тариф на прот-ть во'!F26*1000</f>
        <v>9519.5467231389703</v>
      </c>
      <c r="F24" s="53" t="s">
        <v>111</v>
      </c>
    </row>
    <row r="25" spans="1:6" x14ac:dyDescent="0.2">
      <c r="A25" s="56">
        <f>'5.2.тариф на прот-ть во'!B27</f>
        <v>2</v>
      </c>
      <c r="B25" s="56">
        <f>'5.2.тариф на прот-ть во'!C27</f>
        <v>200</v>
      </c>
      <c r="C25" s="91">
        <f>'5.2.тариф на прот-ть во'!D27*1000</f>
        <v>9669.4627237249988</v>
      </c>
      <c r="D25" s="91">
        <f>'5.2.тариф на прот-ть во'!E27*1000</f>
        <v>10133.5969344638</v>
      </c>
      <c r="E25" s="91">
        <f>'5.2.тариф на прот-ть во'!F27*1000</f>
        <v>10609.875990383598</v>
      </c>
    </row>
    <row r="26" spans="1:6" x14ac:dyDescent="0.2">
      <c r="A26" s="56">
        <f>'5.2.тариф на прот-ть во'!B28</f>
        <v>3</v>
      </c>
      <c r="B26" s="77">
        <v>250</v>
      </c>
      <c r="C26" s="91">
        <f>'5.2.тариф на прот-ть во'!D28*1000</f>
        <v>9781.4664405625008</v>
      </c>
      <c r="D26" s="91">
        <f>'5.2.тариф на прот-ть во'!E28*1000</f>
        <v>10250.9768297095</v>
      </c>
      <c r="E26" s="91">
        <f>'5.2.тариф на прот-ть во'!F28*1000</f>
        <v>10732.772740705846</v>
      </c>
    </row>
    <row r="27" spans="1:6" x14ac:dyDescent="0.2">
      <c r="A27" s="56">
        <f>'5.2.тариф на прот-ть во'!B29</f>
        <v>4</v>
      </c>
      <c r="B27" s="77" t="s">
        <v>100</v>
      </c>
      <c r="C27" s="91">
        <f>'5.2.тариф на прот-ть во'!D29*1000</f>
        <v>22166.536175887501</v>
      </c>
      <c r="D27" s="91">
        <f>'5.2.тариф на прот-ть во'!E29*1000</f>
        <v>23230.529912330094</v>
      </c>
      <c r="E27" s="91">
        <f>'5.2.тариф на прот-ть во'!F29*1000</f>
        <v>24322.364818209615</v>
      </c>
    </row>
  </sheetData>
  <mergeCells count="5">
    <mergeCell ref="A9:D9"/>
    <mergeCell ref="A21:D21"/>
    <mergeCell ref="A5:B5"/>
    <mergeCell ref="A6:B6"/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4</vt:i4>
      </vt:variant>
    </vt:vector>
  </HeadingPairs>
  <TitlesOfParts>
    <vt:vector size="14" baseType="lpstr">
      <vt:lpstr>1.перечень мероприятий</vt:lpstr>
      <vt:lpstr>2.перечень подключаемых</vt:lpstr>
      <vt:lpstr>2.1 тариф на нагрузку</vt:lpstr>
      <vt:lpstr>3.укр норм</vt:lpstr>
      <vt:lpstr>4.протяж-ть</vt:lpstr>
      <vt:lpstr>5.1.тариф на прот-ть вс</vt:lpstr>
      <vt:lpstr>5.2.тариф на прот-ть во</vt:lpstr>
      <vt:lpstr>6.ФП</vt:lpstr>
      <vt:lpstr>ТАРИФЫ</vt:lpstr>
      <vt:lpstr>Лист1</vt:lpstr>
      <vt:lpstr>'1.перечень мероприятий'!Область_печати</vt:lpstr>
      <vt:lpstr>'2.перечень подключаемых'!Область_печати</vt:lpstr>
      <vt:lpstr>'5.1.тариф на прот-ть вс'!Область_печати</vt:lpstr>
      <vt:lpstr>'6.ФП'!Область_печати</vt:lpstr>
    </vt:vector>
  </TitlesOfParts>
  <Company>Плановый отдел Водоканал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Татьяна Кузнецова</cp:lastModifiedBy>
  <cp:lastPrinted>2022-12-07T08:17:27Z</cp:lastPrinted>
  <dcterms:created xsi:type="dcterms:W3CDTF">2007-10-23T07:47:55Z</dcterms:created>
  <dcterms:modified xsi:type="dcterms:W3CDTF">2022-12-07T08:17:39Z</dcterms:modified>
</cp:coreProperties>
</file>