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Документы РЭК\Приказы_РЭК\Приказы об утверждении инвест программ\2023\Приказ -ип от 30_10_2023 МП Водоканал Рязани\"/>
    </mc:Choice>
  </mc:AlternateContent>
  <xr:revisionPtr revIDLastSave="0" documentId="13_ncr:1_{FB29DC16-CEE9-4952-A2CD-0273DFB18738}" xr6:coauthVersionLast="47" xr6:coauthVersionMax="47" xr10:uidLastSave="{00000000-0000-0000-0000-000000000000}"/>
  <bookViews>
    <workbookView xWindow="-120" yWindow="-120" windowWidth="29040" windowHeight="15840" tabRatio="917" activeTab="3" xr2:uid="{00000000-000D-0000-FFFF-FFFF00000000}"/>
  </bookViews>
  <sheets>
    <sheet name="1.перечень мероприятий" sheetId="16" r:id="rId1"/>
    <sheet name="2.перечень подключаемых" sheetId="17" r:id="rId2"/>
    <sheet name="2.1 тариф на нагрузку" sheetId="29" r:id="rId3"/>
    <sheet name="3.укр норм" sheetId="18" r:id="rId4"/>
    <sheet name="4.протяж-ть" sheetId="19" r:id="rId5"/>
    <sheet name="5.1.тариф на прот-ть вс" sheetId="23" r:id="rId6"/>
    <sheet name="5.2.тариф на прот-ть во" sheetId="24" r:id="rId7"/>
    <sheet name="6.ФП" sheetId="27" r:id="rId8"/>
    <sheet name="ТАРИФЫ" sheetId="28" r:id="rId9"/>
  </sheets>
  <definedNames>
    <definedName name="_xlnm._FilterDatabase" localSheetId="1" hidden="1">'2.перечень подключаемых'!$H$14:$K$14</definedName>
    <definedName name="_xlnm.Print_Area" localSheetId="0">'1.перечень мероприятий'!$A$1:$U$132</definedName>
    <definedName name="_xlnm.Print_Area" localSheetId="1">'2.перечень подключаемых'!$A$1:$K$106</definedName>
    <definedName name="_xlnm.Print_Area" localSheetId="5">'5.1.тариф на прот-ть вс'!$A$1:$F$49</definedName>
    <definedName name="_xlnm.Print_Area" localSheetId="7">'6.ФП'!$A$1:$F$34</definedName>
  </definedNames>
  <calcPr calcId="191029"/>
</workbook>
</file>

<file path=xl/calcChain.xml><?xml version="1.0" encoding="utf-8"?>
<calcChain xmlns="http://schemas.openxmlformats.org/spreadsheetml/2006/main">
  <c r="D46" i="18" l="1"/>
  <c r="D47" i="18"/>
  <c r="D48" i="18"/>
  <c r="D49" i="18"/>
  <c r="D45" i="18"/>
  <c r="D36" i="18"/>
  <c r="D37" i="18"/>
  <c r="D38" i="18"/>
  <c r="D39" i="18"/>
  <c r="D40" i="18"/>
  <c r="D41" i="18"/>
  <c r="D42" i="18"/>
  <c r="D43" i="18"/>
  <c r="D35" i="18"/>
  <c r="P112" i="16"/>
  <c r="Q112" i="16"/>
  <c r="R112" i="16"/>
  <c r="O112" i="16"/>
  <c r="P98" i="16"/>
  <c r="Q98" i="16"/>
  <c r="R98" i="16"/>
  <c r="O98" i="16"/>
  <c r="D27" i="18"/>
  <c r="D26" i="18"/>
  <c r="E26" i="18" s="1"/>
  <c r="F26" i="18" s="1"/>
  <c r="G26" i="18" s="1"/>
  <c r="D25" i="18"/>
  <c r="E25" i="18" s="1"/>
  <c r="F25" i="18" s="1"/>
  <c r="G25" i="18" s="1"/>
  <c r="D24" i="18"/>
  <c r="D23" i="18"/>
  <c r="D21" i="18"/>
  <c r="E21" i="18" s="1"/>
  <c r="F21" i="18" s="1"/>
  <c r="G21" i="18" s="1"/>
  <c r="D20" i="18"/>
  <c r="E20" i="18" s="1"/>
  <c r="F20" i="18" s="1"/>
  <c r="G20" i="18" s="1"/>
  <c r="D19" i="18"/>
  <c r="E19" i="18" s="1"/>
  <c r="F19" i="18" s="1"/>
  <c r="G19" i="18" s="1"/>
  <c r="D18" i="18"/>
  <c r="E18" i="18" s="1"/>
  <c r="F18" i="18" s="1"/>
  <c r="G18" i="18" s="1"/>
  <c r="D17" i="18"/>
  <c r="E17" i="18" s="1"/>
  <c r="F17" i="18" s="1"/>
  <c r="G17" i="18" s="1"/>
  <c r="D16" i="18"/>
  <c r="E16" i="18" s="1"/>
  <c r="F16" i="18" s="1"/>
  <c r="G16" i="18" s="1"/>
  <c r="D15" i="18"/>
  <c r="E15" i="18" s="1"/>
  <c r="F15" i="18" s="1"/>
  <c r="G15" i="18" s="1"/>
  <c r="D14" i="18"/>
  <c r="E14" i="18" s="1"/>
  <c r="F14" i="18" s="1"/>
  <c r="G14" i="18" s="1"/>
  <c r="D13" i="18"/>
  <c r="E13" i="18" s="1"/>
  <c r="F13" i="18" s="1"/>
  <c r="G13" i="18" s="1"/>
  <c r="E23" i="18" l="1"/>
  <c r="F23" i="18" s="1"/>
  <c r="E24" i="18"/>
  <c r="F24" i="18" s="1"/>
  <c r="G24" i="18" s="1"/>
  <c r="E27" i="18"/>
  <c r="F27" i="18" s="1"/>
  <c r="G27" i="18" s="1"/>
  <c r="G23" i="18" l="1"/>
  <c r="E19" i="24"/>
  <c r="D19" i="24"/>
  <c r="D15" i="24"/>
  <c r="E24" i="23"/>
  <c r="D24" i="23"/>
  <c r="D20" i="23"/>
  <c r="O88" i="16"/>
  <c r="D26" i="24" l="1"/>
  <c r="D35" i="23"/>
  <c r="D93" i="17" l="1"/>
  <c r="E41" i="17" l="1"/>
  <c r="D41" i="17"/>
  <c r="D99" i="17" l="1"/>
  <c r="O60" i="16" l="1"/>
  <c r="O42" i="16"/>
  <c r="P91" i="16" l="1"/>
  <c r="Q91" i="16"/>
  <c r="R91" i="16"/>
  <c r="P92" i="16"/>
  <c r="Q92" i="16"/>
  <c r="R92" i="16"/>
  <c r="P93" i="16"/>
  <c r="Q93" i="16"/>
  <c r="R93" i="16"/>
  <c r="P94" i="16"/>
  <c r="Q94" i="16"/>
  <c r="R94" i="16"/>
  <c r="P95" i="16"/>
  <c r="Q95" i="16"/>
  <c r="R95" i="16"/>
  <c r="P96" i="16"/>
  <c r="Q96" i="16"/>
  <c r="R96" i="16"/>
  <c r="P97" i="16"/>
  <c r="Q97" i="16"/>
  <c r="R97" i="16"/>
  <c r="P100" i="16"/>
  <c r="Q100" i="16"/>
  <c r="R100" i="16"/>
  <c r="P101" i="16"/>
  <c r="Q101" i="16"/>
  <c r="R101" i="16"/>
  <c r="P102" i="16"/>
  <c r="Q102" i="16"/>
  <c r="R102" i="16"/>
  <c r="P103" i="16"/>
  <c r="Q103" i="16"/>
  <c r="R103" i="16"/>
  <c r="P104" i="16"/>
  <c r="Q104" i="16"/>
  <c r="R104" i="16"/>
  <c r="P105" i="16"/>
  <c r="Q105" i="16"/>
  <c r="R105" i="16"/>
  <c r="P106" i="16"/>
  <c r="Q106" i="16"/>
  <c r="R106" i="16"/>
  <c r="P107" i="16"/>
  <c r="Q107" i="16"/>
  <c r="R107" i="16"/>
  <c r="P108" i="16"/>
  <c r="Q108" i="16"/>
  <c r="R108" i="16"/>
  <c r="P109" i="16"/>
  <c r="Q109" i="16"/>
  <c r="R109" i="16"/>
  <c r="P110" i="16"/>
  <c r="Q110" i="16"/>
  <c r="R110" i="16"/>
  <c r="P111" i="16"/>
  <c r="Q111" i="16"/>
  <c r="R111" i="16"/>
  <c r="R90" i="16"/>
  <c r="Q90" i="16"/>
  <c r="P90" i="16"/>
  <c r="P125" i="16" l="1"/>
  <c r="Q125" i="16"/>
  <c r="R125" i="16"/>
  <c r="E42" i="18"/>
  <c r="F42" i="18" s="1"/>
  <c r="G42" i="18" s="1"/>
  <c r="B17" i="19"/>
  <c r="O125" i="16" l="1"/>
  <c r="D19" i="23"/>
  <c r="P74" i="16"/>
  <c r="Q74" i="16"/>
  <c r="R74" i="16"/>
  <c r="P75" i="16"/>
  <c r="Q75" i="16"/>
  <c r="R75" i="16"/>
  <c r="P76" i="16"/>
  <c r="Q76" i="16"/>
  <c r="R76" i="16"/>
  <c r="P77" i="16"/>
  <c r="Q77" i="16"/>
  <c r="R77" i="16"/>
  <c r="P78" i="16"/>
  <c r="Q78" i="16"/>
  <c r="R78" i="16"/>
  <c r="P79" i="16"/>
  <c r="Q79" i="16"/>
  <c r="R79" i="16"/>
  <c r="P80" i="16"/>
  <c r="Q80" i="16"/>
  <c r="R80" i="16"/>
  <c r="P81" i="16"/>
  <c r="Q81" i="16"/>
  <c r="R81" i="16"/>
  <c r="P82" i="16"/>
  <c r="Q82" i="16"/>
  <c r="R82" i="16"/>
  <c r="P83" i="16"/>
  <c r="Q83" i="16"/>
  <c r="R83" i="16"/>
  <c r="P84" i="16"/>
  <c r="Q84" i="16"/>
  <c r="R84" i="16"/>
  <c r="P85" i="16"/>
  <c r="Q85" i="16"/>
  <c r="R85" i="16"/>
  <c r="P86" i="16"/>
  <c r="Q86" i="16"/>
  <c r="R86" i="16"/>
  <c r="P87" i="16"/>
  <c r="Q87" i="16"/>
  <c r="R87" i="16"/>
  <c r="R73" i="16"/>
  <c r="Q73" i="16"/>
  <c r="P73" i="16"/>
  <c r="O70" i="16"/>
  <c r="O57" i="16"/>
  <c r="O120" i="16" s="1"/>
  <c r="R59" i="16"/>
  <c r="R60" i="16" s="1"/>
  <c r="Q59" i="16"/>
  <c r="Q60" i="16" s="1"/>
  <c r="P59" i="16"/>
  <c r="P60" i="16" s="1"/>
  <c r="P53" i="16"/>
  <c r="Q53" i="16"/>
  <c r="R53" i="16"/>
  <c r="P54" i="16"/>
  <c r="Q54" i="16"/>
  <c r="R54" i="16"/>
  <c r="P55" i="16"/>
  <c r="Q55" i="16"/>
  <c r="R55" i="16"/>
  <c r="P56" i="16"/>
  <c r="Q56" i="16"/>
  <c r="R56" i="16"/>
  <c r="R52" i="16"/>
  <c r="Q52" i="16"/>
  <c r="P52" i="16"/>
  <c r="O50" i="16"/>
  <c r="P49" i="16"/>
  <c r="Q49" i="16"/>
  <c r="R49" i="16"/>
  <c r="F19" i="23" l="1"/>
  <c r="E19" i="23"/>
  <c r="O119" i="16"/>
  <c r="O118" i="16" s="1"/>
  <c r="O114" i="16"/>
  <c r="Q57" i="16"/>
  <c r="Q120" i="16" s="1"/>
  <c r="P88" i="16"/>
  <c r="R57" i="16"/>
  <c r="R120" i="16" s="1"/>
  <c r="R88" i="16"/>
  <c r="Q88" i="16"/>
  <c r="P57" i="16"/>
  <c r="P120" i="16" s="1"/>
  <c r="P40" i="16"/>
  <c r="Q40" i="16"/>
  <c r="R40" i="16"/>
  <c r="P41" i="16"/>
  <c r="Q41" i="16"/>
  <c r="R41" i="16"/>
  <c r="P31" i="16"/>
  <c r="Q31" i="16"/>
  <c r="R31" i="16"/>
  <c r="P32" i="16"/>
  <c r="Q32" i="16"/>
  <c r="R32" i="16"/>
  <c r="P33" i="16"/>
  <c r="Q33" i="16"/>
  <c r="R33" i="16"/>
  <c r="P34" i="16"/>
  <c r="Q34" i="16"/>
  <c r="R34" i="16"/>
  <c r="P35" i="16"/>
  <c r="Q35" i="16"/>
  <c r="R35" i="16"/>
  <c r="P36" i="16"/>
  <c r="Q36" i="16"/>
  <c r="R36" i="16"/>
  <c r="P37" i="16"/>
  <c r="Q37" i="16"/>
  <c r="R37" i="16"/>
  <c r="P38" i="16"/>
  <c r="Q38" i="16"/>
  <c r="R38" i="16"/>
  <c r="P39" i="16"/>
  <c r="Q39" i="16"/>
  <c r="R39" i="16"/>
  <c r="O26" i="16"/>
  <c r="P16" i="16"/>
  <c r="Q16" i="16"/>
  <c r="R16" i="16"/>
  <c r="P17" i="16"/>
  <c r="Q17" i="16"/>
  <c r="R17" i="16"/>
  <c r="P18" i="16"/>
  <c r="Q18" i="16"/>
  <c r="R18" i="16"/>
  <c r="P19" i="16"/>
  <c r="Q19" i="16"/>
  <c r="R19" i="16"/>
  <c r="P20" i="16"/>
  <c r="Q20" i="16"/>
  <c r="R20" i="16"/>
  <c r="P21" i="16"/>
  <c r="Q21" i="16"/>
  <c r="R21" i="16"/>
  <c r="P22" i="16"/>
  <c r="Q22" i="16"/>
  <c r="R22" i="16"/>
  <c r="P23" i="16"/>
  <c r="Q23" i="16"/>
  <c r="R23" i="16"/>
  <c r="P24" i="16"/>
  <c r="Q24" i="16"/>
  <c r="R24" i="16"/>
  <c r="P25" i="16"/>
  <c r="Q25" i="16"/>
  <c r="R25" i="16"/>
  <c r="O113" i="16" l="1"/>
  <c r="O123" i="16"/>
  <c r="O124" i="16" l="1"/>
  <c r="O122" i="16" s="1"/>
  <c r="B23" i="19" l="1"/>
  <c r="B22" i="19"/>
  <c r="B21" i="19"/>
  <c r="B20" i="19"/>
  <c r="B18" i="19"/>
  <c r="B16" i="19"/>
  <c r="B14" i="19"/>
  <c r="B13" i="19"/>
  <c r="B12" i="19"/>
  <c r="B15" i="19"/>
  <c r="B11" i="19"/>
  <c r="E11" i="24" l="1"/>
  <c r="D11" i="24"/>
  <c r="D12" i="23"/>
  <c r="E93" i="17"/>
  <c r="P12" i="16" l="1"/>
  <c r="P67" i="16" l="1"/>
  <c r="P14" i="16" l="1"/>
  <c r="Q14" i="16"/>
  <c r="R14" i="16"/>
  <c r="P15" i="16"/>
  <c r="Q15" i="16"/>
  <c r="R15" i="16"/>
  <c r="O126" i="16"/>
  <c r="O127" i="16"/>
  <c r="O129" i="16"/>
  <c r="O131" i="16"/>
  <c r="O132" i="16"/>
  <c r="O117" i="16" l="1"/>
  <c r="O128" i="16" l="1"/>
  <c r="O130" i="16"/>
  <c r="D100" i="17" l="1"/>
  <c r="E99" i="17"/>
  <c r="E100" i="17" s="1"/>
  <c r="E16" i="29" l="1"/>
  <c r="E15" i="29"/>
  <c r="P69" i="16" l="1"/>
  <c r="P30" i="16" l="1"/>
  <c r="P13" i="16" l="1"/>
  <c r="P26" i="16" s="1"/>
  <c r="Q13" i="16"/>
  <c r="R13" i="16"/>
  <c r="R12" i="16"/>
  <c r="Q12" i="16"/>
  <c r="Q26" i="16" l="1"/>
  <c r="R26" i="16"/>
  <c r="P123" i="16"/>
  <c r="Q65" i="16"/>
  <c r="P65" i="16"/>
  <c r="R65" i="16"/>
  <c r="P45" i="16"/>
  <c r="Q45" i="16"/>
  <c r="R45" i="16"/>
  <c r="P46" i="16"/>
  <c r="Q46" i="16"/>
  <c r="R46" i="16"/>
  <c r="P47" i="16"/>
  <c r="Q47" i="16"/>
  <c r="R47" i="16"/>
  <c r="P48" i="16"/>
  <c r="Q48" i="16"/>
  <c r="R48" i="16"/>
  <c r="P66" i="16"/>
  <c r="Q66" i="16"/>
  <c r="R66" i="16"/>
  <c r="Q67" i="16"/>
  <c r="R67" i="16"/>
  <c r="P68" i="16"/>
  <c r="Q68" i="16"/>
  <c r="R68" i="16"/>
  <c r="Q69" i="16"/>
  <c r="R69" i="16"/>
  <c r="Q63" i="16"/>
  <c r="R62" i="16"/>
  <c r="Q123" i="16" l="1"/>
  <c r="R123" i="16"/>
  <c r="R50" i="16"/>
  <c r="P50" i="16"/>
  <c r="Q50" i="16"/>
  <c r="E49" i="18"/>
  <c r="F49" i="18" s="1"/>
  <c r="G49" i="18" s="1"/>
  <c r="E48" i="18"/>
  <c r="F48" i="18" s="1"/>
  <c r="G48" i="18" s="1"/>
  <c r="E47" i="18"/>
  <c r="F47" i="18" s="1"/>
  <c r="G47" i="18" s="1"/>
  <c r="E46" i="18"/>
  <c r="F46" i="18" s="1"/>
  <c r="G46" i="18" s="1"/>
  <c r="E45" i="18"/>
  <c r="F45" i="18" s="1"/>
  <c r="G45" i="18" s="1"/>
  <c r="E43" i="18"/>
  <c r="F43" i="18" s="1"/>
  <c r="G43" i="18" s="1"/>
  <c r="E41" i="18"/>
  <c r="F41" i="18" s="1"/>
  <c r="G41" i="18" s="1"/>
  <c r="E40" i="18"/>
  <c r="F40" i="18" s="1"/>
  <c r="G40" i="18" s="1"/>
  <c r="E39" i="18"/>
  <c r="F39" i="18" s="1"/>
  <c r="G39" i="18" s="1"/>
  <c r="E38" i="18"/>
  <c r="F38" i="18" s="1"/>
  <c r="G38" i="18" s="1"/>
  <c r="E37" i="18"/>
  <c r="F37" i="18" s="1"/>
  <c r="G37" i="18" s="1"/>
  <c r="E36" i="18"/>
  <c r="F36" i="18" s="1"/>
  <c r="G36" i="18" s="1"/>
  <c r="E35" i="18"/>
  <c r="F35" i="18" s="1"/>
  <c r="G35" i="18" s="1"/>
  <c r="P62" i="16" l="1"/>
  <c r="Q62" i="16"/>
  <c r="P63" i="16"/>
  <c r="R63" i="16"/>
  <c r="P64" i="16"/>
  <c r="Q64" i="16"/>
  <c r="R64" i="16"/>
  <c r="R30" i="16"/>
  <c r="Q30" i="16"/>
  <c r="R28" i="16"/>
  <c r="Q28" i="16"/>
  <c r="P28" i="16"/>
  <c r="P42" i="16" s="1"/>
  <c r="R42" i="16" l="1"/>
  <c r="R70" i="16"/>
  <c r="R119" i="16" s="1"/>
  <c r="P124" i="16"/>
  <c r="Q42" i="16"/>
  <c r="R124" i="16"/>
  <c r="Q70" i="16"/>
  <c r="P70" i="16"/>
  <c r="R118" i="16" l="1"/>
  <c r="R113" i="16"/>
  <c r="P114" i="16"/>
  <c r="P122" i="16"/>
  <c r="P121" i="16" s="1"/>
  <c r="R114" i="16"/>
  <c r="R122" i="16"/>
  <c r="P119" i="16"/>
  <c r="Q124" i="16"/>
  <c r="Q119" i="16"/>
  <c r="E23" i="27"/>
  <c r="A26" i="28"/>
  <c r="A27" i="28"/>
  <c r="R121" i="16" l="1"/>
  <c r="P118" i="16"/>
  <c r="P113" i="16"/>
  <c r="Q118" i="16"/>
  <c r="Q113" i="16"/>
  <c r="Q114" i="16"/>
  <c r="Q122" i="16"/>
  <c r="Q121" i="16" s="1"/>
  <c r="O121" i="16" s="1"/>
  <c r="E17" i="23" l="1"/>
  <c r="E12" i="23"/>
  <c r="F17" i="23" l="1"/>
  <c r="E16" i="23"/>
  <c r="F12" i="23"/>
  <c r="E13" i="24"/>
  <c r="D13" i="24"/>
  <c r="D14" i="24"/>
  <c r="D18" i="23"/>
  <c r="D16" i="23"/>
  <c r="F18" i="23" l="1"/>
  <c r="E18" i="23"/>
  <c r="E14" i="24"/>
  <c r="F16" i="23"/>
  <c r="F14" i="24" l="1"/>
  <c r="F13" i="24"/>
  <c r="B23" i="28"/>
  <c r="B24" i="28"/>
  <c r="B25" i="28"/>
  <c r="A24" i="28"/>
  <c r="A25" i="28"/>
  <c r="A23" i="28"/>
  <c r="D20" i="24" l="1"/>
  <c r="D27" i="24" s="1"/>
  <c r="D21" i="24" l="1"/>
  <c r="D22" i="24"/>
  <c r="D31" i="23"/>
  <c r="D29" i="24" l="1"/>
  <c r="E15" i="23"/>
  <c r="E13" i="23"/>
  <c r="D42" i="23"/>
  <c r="C19" i="28" s="1"/>
  <c r="E15" i="24"/>
  <c r="E21" i="24"/>
  <c r="D14" i="23"/>
  <c r="D28" i="24"/>
  <c r="C27" i="28"/>
  <c r="E22" i="24"/>
  <c r="E31" i="23"/>
  <c r="D30" i="23"/>
  <c r="D28" i="23"/>
  <c r="D25" i="23"/>
  <c r="D36" i="23" s="1"/>
  <c r="E12" i="24"/>
  <c r="D26" i="23"/>
  <c r="D27" i="23"/>
  <c r="D29" i="23"/>
  <c r="C26" i="28" l="1"/>
  <c r="D33" i="24"/>
  <c r="D34" i="24" s="1"/>
  <c r="D35" i="24" s="1"/>
  <c r="D41" i="23"/>
  <c r="C18" i="28" s="1"/>
  <c r="D40" i="23"/>
  <c r="D38" i="23"/>
  <c r="F22" i="24"/>
  <c r="F21" i="24"/>
  <c r="F15" i="23"/>
  <c r="E14" i="23"/>
  <c r="F13" i="23"/>
  <c r="D37" i="23"/>
  <c r="D46" i="23" s="1"/>
  <c r="E28" i="24"/>
  <c r="D26" i="28" s="1"/>
  <c r="E26" i="24"/>
  <c r="F15" i="24"/>
  <c r="E29" i="24"/>
  <c r="D27" i="28" s="1"/>
  <c r="D39" i="23"/>
  <c r="C16" i="28" s="1"/>
  <c r="E29" i="23"/>
  <c r="F31" i="23"/>
  <c r="E20" i="23"/>
  <c r="E42" i="23" s="1"/>
  <c r="D19" i="28" s="1"/>
  <c r="E20" i="24"/>
  <c r="E27" i="24" s="1"/>
  <c r="E28" i="23"/>
  <c r="E30" i="23"/>
  <c r="E25" i="23"/>
  <c r="E27" i="23"/>
  <c r="E26" i="23"/>
  <c r="D12" i="24"/>
  <c r="D17" i="23"/>
  <c r="D15" i="23"/>
  <c r="D13" i="23"/>
  <c r="D47" i="23" l="1"/>
  <c r="C17" i="28"/>
  <c r="F12" i="24"/>
  <c r="F20" i="24"/>
  <c r="F27" i="24" s="1"/>
  <c r="E25" i="28" s="1"/>
  <c r="F11" i="24"/>
  <c r="F19" i="24"/>
  <c r="F26" i="24" s="1"/>
  <c r="F20" i="23"/>
  <c r="F42" i="23" s="1"/>
  <c r="E19" i="28" s="1"/>
  <c r="F30" i="23"/>
  <c r="F29" i="23"/>
  <c r="F24" i="23"/>
  <c r="F28" i="23"/>
  <c r="F25" i="23"/>
  <c r="F27" i="23"/>
  <c r="F14" i="23"/>
  <c r="F26" i="23"/>
  <c r="E33" i="24"/>
  <c r="E34" i="24" s="1"/>
  <c r="F28" i="24"/>
  <c r="E26" i="28" s="1"/>
  <c r="C31" i="27"/>
  <c r="F29" i="24"/>
  <c r="E27" i="28" s="1"/>
  <c r="E39" i="23"/>
  <c r="D16" i="28" s="1"/>
  <c r="E37" i="23"/>
  <c r="D14" i="28" s="1"/>
  <c r="E36" i="23"/>
  <c r="D13" i="28" s="1"/>
  <c r="E35" i="23"/>
  <c r="E38" i="23"/>
  <c r="D15" i="28" s="1"/>
  <c r="E40" i="23"/>
  <c r="D17" i="28" s="1"/>
  <c r="E41" i="23"/>
  <c r="D18" i="28" s="1"/>
  <c r="C14" i="28"/>
  <c r="C24" i="28"/>
  <c r="D24" i="28"/>
  <c r="C13" i="28"/>
  <c r="C25" i="28"/>
  <c r="D25" i="28"/>
  <c r="C15" i="28"/>
  <c r="D48" i="23" l="1"/>
  <c r="E46" i="23"/>
  <c r="E47" i="23" s="1"/>
  <c r="E48" i="23" s="1"/>
  <c r="F37" i="23"/>
  <c r="E14" i="28" s="1"/>
  <c r="F39" i="23"/>
  <c r="E16" i="28" s="1"/>
  <c r="F38" i="23"/>
  <c r="E15" i="28" s="1"/>
  <c r="F40" i="23"/>
  <c r="E17" i="28" s="1"/>
  <c r="F41" i="23"/>
  <c r="E18" i="28" s="1"/>
  <c r="F36" i="23"/>
  <c r="E13" i="28" s="1"/>
  <c r="F35" i="23"/>
  <c r="F33" i="24"/>
  <c r="E35" i="24"/>
  <c r="D31" i="27" s="1"/>
  <c r="E24" i="28"/>
  <c r="D12" i="28"/>
  <c r="C12" i="28"/>
  <c r="C22" i="27" l="1"/>
  <c r="C12" i="27" s="1"/>
  <c r="E12" i="28"/>
  <c r="F46" i="23"/>
  <c r="F34" i="24"/>
  <c r="F47" i="23" l="1"/>
  <c r="F48" i="23" s="1"/>
  <c r="E22" i="27" s="1"/>
  <c r="E21" i="27" s="1"/>
  <c r="E24" i="27" s="1"/>
  <c r="E25" i="27" s="1"/>
  <c r="D22" i="27"/>
  <c r="F35" i="24"/>
  <c r="F22" i="27" l="1"/>
  <c r="E31" i="27"/>
  <c r="D12" i="27"/>
  <c r="F31" i="27" l="1"/>
  <c r="E12" i="27"/>
  <c r="F12" i="27" l="1"/>
  <c r="D23" i="27" l="1"/>
  <c r="E9" i="29" l="1"/>
  <c r="E10" i="29" s="1"/>
  <c r="E11" i="29" s="1"/>
  <c r="C23" i="27"/>
  <c r="C21" i="27" s="1"/>
  <c r="D21" i="27"/>
  <c r="D24" i="27" l="1"/>
  <c r="D25" i="27" s="1"/>
  <c r="C24" i="27" l="1"/>
  <c r="F23" i="27"/>
  <c r="F24" i="27" l="1"/>
  <c r="F21" i="27"/>
  <c r="C25" i="27" l="1"/>
  <c r="F25" i="27" s="1"/>
  <c r="E17" i="29" l="1"/>
  <c r="C5" i="28" s="1"/>
  <c r="D5" i="28" l="1"/>
  <c r="C32" i="27"/>
  <c r="E5" i="28" l="1"/>
  <c r="C13" i="27"/>
  <c r="C11" i="27" s="1"/>
  <c r="C30" i="27"/>
  <c r="C33" i="27" s="1"/>
  <c r="C34" i="27" s="1"/>
  <c r="C14" i="27" l="1"/>
  <c r="C15" i="27" s="1"/>
  <c r="E32" i="27"/>
  <c r="D32" i="27"/>
  <c r="D30" i="27" s="1"/>
  <c r="E12" i="29"/>
  <c r="E13" i="29" l="1"/>
  <c r="E14" i="29" s="1"/>
  <c r="E18" i="29" s="1"/>
  <c r="C6" i="28" s="1"/>
  <c r="E30" i="27"/>
  <c r="F30" i="27" s="1"/>
  <c r="E13" i="27"/>
  <c r="E11" i="27" s="1"/>
  <c r="D33" i="27"/>
  <c r="D34" i="27" s="1"/>
  <c r="F32" i="27"/>
  <c r="D13" i="27"/>
  <c r="D6" i="28" l="1"/>
  <c r="E33" i="27"/>
  <c r="E34" i="27" s="1"/>
  <c r="F34" i="27" s="1"/>
  <c r="E14" i="27"/>
  <c r="E15" i="27" s="1"/>
  <c r="F13" i="27"/>
  <c r="D11" i="27"/>
  <c r="E6" i="28" l="1"/>
  <c r="F33" i="27"/>
  <c r="F11" i="27"/>
  <c r="D14" i="27"/>
  <c r="F14" i="27" s="1"/>
  <c r="D15" i="27" l="1"/>
  <c r="F15" i="27" s="1"/>
  <c r="P116" i="16" l="1"/>
  <c r="P115" i="16" s="1"/>
  <c r="R116" i="16"/>
  <c r="R115" i="16" s="1"/>
  <c r="Q116" i="16" l="1"/>
  <c r="Q115" i="16" s="1"/>
  <c r="O115" i="16" s="1"/>
  <c r="O116" i="16" l="1"/>
</calcChain>
</file>

<file path=xl/sharedStrings.xml><?xml version="1.0" encoding="utf-8"?>
<sst xmlns="http://schemas.openxmlformats.org/spreadsheetml/2006/main" count="957" uniqueCount="656">
  <si>
    <t>№ п/п</t>
  </si>
  <si>
    <t>Налог на прибыль</t>
  </si>
  <si>
    <t>прибыль, направляемая на инвестиции</t>
  </si>
  <si>
    <t>заемные средства кредитных организаций</t>
  </si>
  <si>
    <t>федеральный бюджет</t>
  </si>
  <si>
    <t>бюджет субъекта Российской Федерации</t>
  </si>
  <si>
    <t>бюджет муниципального образования</t>
  </si>
  <si>
    <t>Прочие источники</t>
  </si>
  <si>
    <t>Реализация мероприятий по годам, тыс. руб. без НДС</t>
  </si>
  <si>
    <t>1.1</t>
  </si>
  <si>
    <t>1.2</t>
  </si>
  <si>
    <t>1.3</t>
  </si>
  <si>
    <t>1.4</t>
  </si>
  <si>
    <t>1.5</t>
  </si>
  <si>
    <t>1.6</t>
  </si>
  <si>
    <t>1.7</t>
  </si>
  <si>
    <t>1.9</t>
  </si>
  <si>
    <t>1.10</t>
  </si>
  <si>
    <t>Бюджетные средства, из них:</t>
  </si>
  <si>
    <t>Всего инвестиций за период, в т.ч.:</t>
  </si>
  <si>
    <t>Собственные средства, из них:</t>
  </si>
  <si>
    <t>Привлеченные средства:</t>
  </si>
  <si>
    <t>Реализация мероприятий по годам, %</t>
  </si>
  <si>
    <t>Наименование мероприятий, адрес объекта</t>
  </si>
  <si>
    <t>Объем  водоотведения  по вновь строящимся и модернизируемым объектам, м3/сут.</t>
  </si>
  <si>
    <t>Объем  водопотребления  по вновь строящимся и модернизируемым объектам, м3/сут.</t>
  </si>
  <si>
    <t>муниципального предприятия "Водоканал города Рязани"</t>
  </si>
  <si>
    <t xml:space="preserve">Финансовые потребности всего, тыс. руб. без НДС   </t>
  </si>
  <si>
    <t>2Д100</t>
  </si>
  <si>
    <t>Диаметр, мм</t>
  </si>
  <si>
    <t>Годовой идекс дефлятор</t>
  </si>
  <si>
    <t xml:space="preserve">Водоснабжение </t>
  </si>
  <si>
    <t xml:space="preserve">Водоотведение </t>
  </si>
  <si>
    <t>Диаметр,мм</t>
  </si>
  <si>
    <t>№п/п</t>
  </si>
  <si>
    <t>Наименование</t>
  </si>
  <si>
    <t>Показатель</t>
  </si>
  <si>
    <t>Объем финансовых потребностей, необходимых для реализации мероприятий по строительству сетей водоснабжения (тыс.руб. без НДС)</t>
  </si>
  <si>
    <t>Коэффициент дифференциации стоимости строительства сетей водоотведения в зависимости от их диаметра d</t>
  </si>
  <si>
    <t>Объем финансовых потребностей, необходимых для реализации мероприятий по строительству сетей водоотведения (тыс.руб. без НДС)</t>
  </si>
  <si>
    <t>Расходы, относимые на ставку за протяженность сети</t>
  </si>
  <si>
    <t>Расходы, относимые на ставку за подключаемую нагрузку</t>
  </si>
  <si>
    <t>Общий объем расходов на реализацию инвестиционной программы без налога на прибыль</t>
  </si>
  <si>
    <t>2</t>
  </si>
  <si>
    <t>3</t>
  </si>
  <si>
    <t>ВСЕГО за период реализации инвестиционной программы</t>
  </si>
  <si>
    <t>из них</t>
  </si>
  <si>
    <t>Общий объем расходов на реализацию мероприятий по подключению (технологическое присоединение) к системам водоснабжения</t>
  </si>
  <si>
    <t>Общий объем расходов на реализацию мероприятий по подключению (технологическое присоединение) к системам водоотведения</t>
  </si>
  <si>
    <t>Общий объем расходов на реализацию мероприятий с учетом налога на прибыль</t>
  </si>
  <si>
    <t>Общий объем расходов на реализацию инвестиционной программы с учетом налога на прибыль</t>
  </si>
  <si>
    <t>Объем расходов на реализацию мероприятий по подключению (технологическое присоединение) к системам водоотведения (тыс.руб. без НДС)</t>
  </si>
  <si>
    <t>Финансовые потребности с учетом налога на прибыль</t>
  </si>
  <si>
    <t>Объем финансовых потребностей без учета налога на прибыль</t>
  </si>
  <si>
    <t>в сфере холодного водоснабжения и водоотведения</t>
  </si>
  <si>
    <t>Приложение № 3</t>
  </si>
  <si>
    <t>Приложение № 5.1</t>
  </si>
  <si>
    <t>Приложение № 5.2</t>
  </si>
  <si>
    <t>Расчет ставок за протяженность сетей водоотведения и финансовых потребностей на строительство сетей водоотведения</t>
  </si>
  <si>
    <t>Приложение № 6</t>
  </si>
  <si>
    <t>Перечень объектов капитального строительства абонентов, 
которые необходимо подключить к централизованным системам холодного водоснабжения и (или) водоотведения</t>
  </si>
  <si>
    <t>Приложение № 2</t>
  </si>
  <si>
    <t xml:space="preserve">Расчет ставок за протяженность сетей холодного водоснабжения и финансовых потребностей на строительство сетей холодного водоснабжения </t>
  </si>
  <si>
    <t>Коэффициент дифференциации стоимости строительства сетей холодного водоснабжения в зависимости от их диаметра d</t>
  </si>
  <si>
    <t>Объем расходов на реализацию мероприятий по подключению (технологическое присоединение) к системам холодного водоснабжения и водоотведения (тыс.руб. без НДС)</t>
  </si>
  <si>
    <t>Объем расходов на реализацию мероприятий по подключению (технологическое присоединение) к системам холодного водоснабжения  (тыс.руб. без НДС)</t>
  </si>
  <si>
    <t>Ставки за протяженность сетей холодного водоснабжения, руб./м без НДС</t>
  </si>
  <si>
    <t>Ставки за протяженность сетей водоотведения, руб./м без НДС</t>
  </si>
  <si>
    <t>Ставка тарифа за протяженность сетей холодного водоснабжения (тыс.руб. без НДС/м)</t>
  </si>
  <si>
    <t>Базовая ставка тарифа за протяженность сетей холодного водоснабжения (тыс.руб. без НДС/м).</t>
  </si>
  <si>
    <t>Базовая ставка тарифа за протяженность сетей водоотведения (тыс.руб. без НДС/м).</t>
  </si>
  <si>
    <t>Ставка тарифа за протяженность сетей водоотведения (тыс.руб. без НДС/м).</t>
  </si>
  <si>
    <t>Приложение № 2.1</t>
  </si>
  <si>
    <t>Ставка тарифа за подключаемую нагрузку по водоснабжению, руб./м3/сут. без НДС</t>
  </si>
  <si>
    <t>Ставка тарифа за подключаемую нагрузку по  водоотведению, руб./м3/сут без НДС</t>
  </si>
  <si>
    <t>Наименование показателя</t>
  </si>
  <si>
    <t>Значение показателя</t>
  </si>
  <si>
    <t>Финансовые потребности, необходимые для реализации мероприятий по строительству, модернизации и реконструкции сетей водоснабжения и увеличению пропускной способности существующих сетей холодного водоснабжения, тыс.руб. без НДС</t>
  </si>
  <si>
    <t>Финансовые потребности, необходимые для реализации мероприятий по строительству, модернизации и реконструкции сетей и иных объектов водоотведения и увеличению пропускной способности существующих сетей водоотведения, тыс.руб. без НДС</t>
  </si>
  <si>
    <t>Нежилое здание</t>
  </si>
  <si>
    <t>Многоквартирный жилой дом с нежилыми помещениями и подземной автопарковкой</t>
  </si>
  <si>
    <t>Магазин</t>
  </si>
  <si>
    <t>Укрупненные нормативы цены строительства различных объектов капитального строительства непроизводственного назначения и инженерной инфраструктуры</t>
  </si>
  <si>
    <t>к  инвестиционной программе</t>
  </si>
  <si>
    <t>НК2Д100</t>
  </si>
  <si>
    <t>2Д150</t>
  </si>
  <si>
    <t>2Д200</t>
  </si>
  <si>
    <t>Жилой дом</t>
  </si>
  <si>
    <t>к инвестиционной программе</t>
  </si>
  <si>
    <t>Приложение № 1</t>
  </si>
  <si>
    <t>Объем строительства инженерных сетей водоснабжения, м</t>
  </si>
  <si>
    <t>Объем строительства инженерных сетей водоотведения, м</t>
  </si>
  <si>
    <t>1</t>
  </si>
  <si>
    <t>2.1</t>
  </si>
  <si>
    <t>2.2</t>
  </si>
  <si>
    <t>2.3</t>
  </si>
  <si>
    <t>2.4</t>
  </si>
  <si>
    <t>Наименование объекта</t>
  </si>
  <si>
    <t>Адрес</t>
  </si>
  <si>
    <t>Нагрузка, м³/сут</t>
  </si>
  <si>
    <t>Водоснабжение</t>
  </si>
  <si>
    <t>Водоотведение</t>
  </si>
  <si>
    <t>Детский сад на 224 места</t>
  </si>
  <si>
    <t>Административное здание</t>
  </si>
  <si>
    <t>Гостиница</t>
  </si>
  <si>
    <t>Детский сад</t>
  </si>
  <si>
    <t>Нежилое здание (больница № 6)</t>
  </si>
  <si>
    <t xml:space="preserve">Строительство, модернизация и (или) реконструкция объектов централизованных систем водоснабжения и (или) водоотведения в целях подключения объектов капитального строительства абонентов с указанием объектов централизованных систем водоснабжения и (или) водоотведения, строительство которых финансируется за счет платы за подключение, с указанием точек подключения (технологического присоединения), количества и нагрузки новых подключенных (технологически присоединенных) объектов капитального строительства абонентов, в том числе:
</t>
  </si>
  <si>
    <t>1.11</t>
  </si>
  <si>
    <t>1.12</t>
  </si>
  <si>
    <t>1.13</t>
  </si>
  <si>
    <t>1.14</t>
  </si>
  <si>
    <t>1.15</t>
  </si>
  <si>
    <t>1.17</t>
  </si>
  <si>
    <t>1.18</t>
  </si>
  <si>
    <t>1.19</t>
  </si>
  <si>
    <r>
      <rPr>
        <b/>
        <i/>
        <sz val="14"/>
        <rFont val="Times New Roman"/>
        <family val="1"/>
        <charset val="204"/>
      </rPr>
      <t xml:space="preserve"> Модернизация или реконструкция существующих объектов централизованных систем водоснабжения и (или) водоотведения в целях снижения уровня износа существующих объектов, в том числе:</t>
    </r>
    <r>
      <rPr>
        <b/>
        <sz val="14"/>
        <rFont val="Times New Roman"/>
        <family val="1"/>
        <charset val="204"/>
      </rPr>
      <t xml:space="preserve">
</t>
    </r>
  </si>
  <si>
    <t>Итого на реализацию мероприятий по строительству, модернизации и реконструкции объектов централизованных систем водоотведения, строительство которых финансируется за счет платы за подключение</t>
  </si>
  <si>
    <t>График ввода объектов централизованных систем водоснабжения и(или) водоотведения в эксплуатацию</t>
  </si>
  <si>
    <t>Протяжен-ность, км</t>
  </si>
  <si>
    <t>Всего инвестиций за период по водоснабжению</t>
  </si>
  <si>
    <t>Всего инвестиций за период по водоотведению</t>
  </si>
  <si>
    <t>Точки подключения объектов</t>
  </si>
  <si>
    <t xml:space="preserve">Строительство сетей до границ земельного участка </t>
  </si>
  <si>
    <t>водоснабжение</t>
  </si>
  <si>
    <t>водотведение</t>
  </si>
  <si>
    <t xml:space="preserve">водоснабжение </t>
  </si>
  <si>
    <t>водоотведение</t>
  </si>
  <si>
    <t>Ø, мм</t>
  </si>
  <si>
    <t>L, м</t>
  </si>
  <si>
    <t>Итого</t>
  </si>
  <si>
    <t>Основные технические характеристики объектов</t>
  </si>
  <si>
    <t>до выполнения мероприятий</t>
  </si>
  <si>
    <t>после выполнения мероприятий</t>
  </si>
  <si>
    <t>диаметр (мм)</t>
  </si>
  <si>
    <t>материал труб</t>
  </si>
  <si>
    <t>пропускная способность (л/сек)</t>
  </si>
  <si>
    <t>42 тыс.м куб/сут.</t>
  </si>
  <si>
    <t>50 тыс.м куб/сут.</t>
  </si>
  <si>
    <t>Сметные стоимости строительства различных объектов капитального строительства непроизводственного назначения и инженерной инфраструктуры</t>
  </si>
  <si>
    <t>Ставки тарифов за подключаемую нагрузку,                руб./м3/сут. без НДС</t>
  </si>
  <si>
    <t>2.6</t>
  </si>
  <si>
    <t>2.7</t>
  </si>
  <si>
    <t>2.8</t>
  </si>
  <si>
    <t>2.9</t>
  </si>
  <si>
    <t>2.10</t>
  </si>
  <si>
    <t>2.11</t>
  </si>
  <si>
    <t>1.20</t>
  </si>
  <si>
    <t>№ мероприятий</t>
  </si>
  <si>
    <t>1.21</t>
  </si>
  <si>
    <t>амортизация, в т.ч.:</t>
  </si>
  <si>
    <t>по водоснабжению</t>
  </si>
  <si>
    <t>по водоотведению</t>
  </si>
  <si>
    <t>Многоквартирные жилые дома</t>
  </si>
  <si>
    <t>р-н Солотча, 10               62:29:0150005:2069</t>
  </si>
  <si>
    <t>Терапевтическое отделение № 2</t>
  </si>
  <si>
    <t>Здание общественного питания</t>
  </si>
  <si>
    <t>1.22</t>
  </si>
  <si>
    <t>1.23</t>
  </si>
  <si>
    <t>1.8</t>
  </si>
  <si>
    <t>Финансовые потребности, необходимые для реализации мероприятий по строительству, модернизации и реконструкции сетей водоснабжения и увеличению пропускной способности существующих сетей холодного водоснабжения, тыс.руб. без НДС с учетом налога на прибыль</t>
  </si>
  <si>
    <t>Финансовые потребности, необходимые для реализации мероприятий по строительству, модернизации и реконструкции сетей и иных объектов водоотведения и увеличению пропускной способности существующих сетей водоотведения, тыс.руб. без НДС с учетом налога на прибыль</t>
  </si>
  <si>
    <t>1.16</t>
  </si>
  <si>
    <t>1.24</t>
  </si>
  <si>
    <t>1.25</t>
  </si>
  <si>
    <t>1.26</t>
  </si>
  <si>
    <t>1.27</t>
  </si>
  <si>
    <t>2.5</t>
  </si>
  <si>
    <t>3.1</t>
  </si>
  <si>
    <t>3.2</t>
  </si>
  <si>
    <t>3.3</t>
  </si>
  <si>
    <t>3.4</t>
  </si>
  <si>
    <t>3.5</t>
  </si>
  <si>
    <t>3.6</t>
  </si>
  <si>
    <t>3.7</t>
  </si>
  <si>
    <t>3.8</t>
  </si>
  <si>
    <t xml:space="preserve">Итого на реализацию мероприятий по строительству, модернизации и реконструкции объектов централизованных систем водоснабжения, строительство которых финансируется за счет платы за подключение </t>
  </si>
  <si>
    <t xml:space="preserve">Перечень мероприятий, предусматривающих капитальные вложения в объекты основных средств и нематериальные активы регулируемой организации, обусловленные необходимостью соблюдения регулируемыми организациями обязательных требований, установленных законодательством Российской Федерации и связанных с обеспечением деятельности в сфере горячего водоснабжения, холодного водоснабжения и водоотведения с использованием централизованных систем водоснабжения и водоотведения
</t>
  </si>
  <si>
    <t>Модернизация водовода Ду 400мм от Соколовской ОВС в п. Соколовка</t>
  </si>
  <si>
    <t>Модернизация водовода Ду 300мм по ул. Боголюбова</t>
  </si>
  <si>
    <t>Модернизация водовода Ду 300мм по ул. Советской Армии</t>
  </si>
  <si>
    <t>Модернизация водовода Ду 300мм по ул. Тимуровцев</t>
  </si>
  <si>
    <t>Модернизация водовода речной воды Ду 600мм от Новоселковской ул. до Соколовской ОВС</t>
  </si>
  <si>
    <t>Модернизация водовода Ду 600мм от Павловской ОВС до Михайловское шоссе</t>
  </si>
  <si>
    <t>Модернизация водопровода Ду 200мм по Солнечной ул.</t>
  </si>
  <si>
    <t>Модернизация водовода Ду 300мм по ул. Ленинского Комсомола</t>
  </si>
  <si>
    <t>Модернизация водопровода Ду 200мм ул. Чернышевского</t>
  </si>
  <si>
    <t>Модернизация водовода Ду 300мм по Михайловскому шоссе</t>
  </si>
  <si>
    <t>Модернизация водовода Ду 300мм от Высоковольтной ул. до ул. Чкалова</t>
  </si>
  <si>
    <t>Модернизация водовода Ду 250мм от Черновицкой ул. до р-на Сысоево</t>
  </si>
  <si>
    <t>Модернизация водовода Ду 250мм от ул. Гоголя до Березовой ул.</t>
  </si>
  <si>
    <t xml:space="preserve">Модернизация самотечного канализационного коллектора по ул. Советской Армии, Большой ул. </t>
  </si>
  <si>
    <t>Модернизация самотечного канализационного коллектора Ду 400мм по ул. Пожалостина</t>
  </si>
  <si>
    <t>Модернизация напорного канализационного коллектора 2Ду 200мм от КНС Прижелезнодорожная ул. до Промышленной ул.</t>
  </si>
  <si>
    <t>Модернизация 2-х линий напорного коллектора Ду 300мм от КНС №4, п. Агропустынь до очистных сооружений п. Поляны</t>
  </si>
  <si>
    <t>Модернизация самотечного канализационного коллектора Ду 300мм по Братиславской  ул.</t>
  </si>
  <si>
    <t>Модернизация самотечного канализационного коллектора Ду 500мм по ул. 4-я Линия, от ул. Ленинского Комсомола до ул. Шевченко</t>
  </si>
  <si>
    <t>Модернизация самотечного канализационного коллектора Ду 250мм от ул. Строителей до ул. Островского</t>
  </si>
  <si>
    <t>Модернизация самотечного канализационного коллектора Ду 250мм по ул. Островского</t>
  </si>
  <si>
    <t>Модернизация самотечного канализационного коллектора Ду 300мм по Первомайскому проспекту</t>
  </si>
  <si>
    <t>Модернизация самотечного канализационного коллектора Ду 300мм по ул. Котовского</t>
  </si>
  <si>
    <t>Модернизация самотечного канализационного коллектора Ду 1000мм от пл. Димитрова до ул. 4-я Линия</t>
  </si>
  <si>
    <t>Модернизация самотечного канализационного коллектора Ду 1000мм от ул. 4-я Линия до ул. Гагарина</t>
  </si>
  <si>
    <t>Проектирование разгрузочного коллектора от КНС №3 до КНС №9</t>
  </si>
  <si>
    <t>Модернизация водовода Д 500мм по ул. Новоселов</t>
  </si>
  <si>
    <t>Модернизация водовода Ду 500мм по ул. Циолковского, Новой ул.</t>
  </si>
  <si>
    <t>Модернизация водовода Ду 500мм по Полевой ул.</t>
  </si>
  <si>
    <t>Модернизация водовода Ду 300мм по ул. Ленинского Комсомола от ул. 4-я Линия до ул. 7-я Линия</t>
  </si>
  <si>
    <t>Модернизация водопровода Ду 150-100мм по ул. Новаторов</t>
  </si>
  <si>
    <t>Разработка проектно-сметной документации станции УФО обеззараживания на Соколовской очистной водопроводной станции (производительность 42,0 тыс. м3 в сутки)</t>
  </si>
  <si>
    <t>Разработка проектно-сметной документации станции водоподготовки с установками по умягчению воды на насосной станции Химволокно  (производительностью 600 м3 в сутки)</t>
  </si>
  <si>
    <t>Разработка проектно-сметной документации станции обезжелезивания с установками по умягчению воды на насосной станции Горбассейн  (производительностью 4,0 тыс.м3 в сутки)</t>
  </si>
  <si>
    <t>Разработка проектно-сметной документации станции водоподготовки с установками по умягчению воды на Дягилевской насосной станции (производительностью 1500 м3 в сутки)</t>
  </si>
  <si>
    <t>Разработка проектно-сметной документации станции обезжелезивания с установками по умягчению воды на насосной станции Парковая  (производительностью 10,0 тыс.м3 в сутки)</t>
  </si>
  <si>
    <t xml:space="preserve">Разделение процессов очистки артезианской и речной воды на действующих водопроводных очистных сооружениях Окской ОВС 
Перевод 1-ой очереди (производительность 50 тыс.м3/сутки) на очистку воды из поверхностного источника
Перевод 2-ой очереди (производительность 25 тыс.м3/сутки) на очистку воды из подземных источников
</t>
  </si>
  <si>
    <t xml:space="preserve">Увеличение доли артезианской воды в объеме питьевой воды,  подаваемой с Окской ОВС, в т.ч.:
Выделение  (выкуп / аренда) земельных участков в районе Дядьковского затона для строительства новых артезианских скважин
</t>
  </si>
  <si>
    <t>Проектирование и строительство водопровода d100-150мм в                   п. Солотча от ул. Железнодорожная до ЖК «Паустовский», 1 и 2 этап</t>
  </si>
  <si>
    <t>ИТОГО</t>
  </si>
  <si>
    <t xml:space="preserve">Модернизация самотечного канализационного коллектора Ду 500мм от ул. Великанова до Народного бульвара </t>
  </si>
  <si>
    <t>Модернизация самотечного канализационного коллектора по ул. 4-я Линия от ул. Ленинского Комсомола до ул. Шевченко</t>
  </si>
  <si>
    <t>Модернизация самотечной канализационной сети Ду 200мм по ул. Тимакова, ул. Новоселов</t>
  </si>
  <si>
    <t xml:space="preserve">Модернизация самотечного канализационного коллектора Ду 600мм по Семинарской ул. от ул. Павлова до ул. Пожалостина </t>
  </si>
  <si>
    <t>Модернизация канализационного коллектора Ду 300мм по Полевой ул.</t>
  </si>
  <si>
    <t>Модернизация решеток в грабельном отделении на КНС-4 (3 шт.)</t>
  </si>
  <si>
    <t>Задвижка Д 600мм, ул. Новоселов, д. 58</t>
  </si>
  <si>
    <t>Задвижка Д 300мм, ул. Зубковой, д. 26, 2 шт.</t>
  </si>
  <si>
    <t>Задвижка Д 300мм, ул. Новоселов, д. 50, к. 2, 2 шт.</t>
  </si>
  <si>
    <t>Задвижка Д 300мм, ул. Островского, д. 45</t>
  </si>
  <si>
    <t>Задвижка Д 300мм, Братиславская  ул., д. 9</t>
  </si>
  <si>
    <t>Задвижка Д 300мм, Высоковольтная ул., д. 9</t>
  </si>
  <si>
    <t>Задвижка Д 300мм, Черновицкая ул., д. 27, к. 1</t>
  </si>
  <si>
    <t>Задвижка Д 300мм, Михайловское шоссе, д. 73</t>
  </si>
  <si>
    <t>Задвижка Д 300мм, Первомайский проспект, д. 78/93</t>
  </si>
  <si>
    <t>Задвижка Д 300мм, ул. Гагарина, д. 72/93</t>
  </si>
  <si>
    <t>Задвижка Д 300мм, ул. Бирюзова, д. 1</t>
  </si>
  <si>
    <t>Задвижка Д 400мм, Московское шоссе, 57</t>
  </si>
  <si>
    <t>Задвижка Д 400мм, ул. Павлова -  Первомайский проспект</t>
  </si>
  <si>
    <t>Задвижка Д 400мм, Семинарская  ул. – Сенная ул.</t>
  </si>
  <si>
    <t>Задвижка Д 400мм, пл. Мичурина</t>
  </si>
  <si>
    <t>4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</si>
  <si>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</si>
  <si>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</si>
  <si>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</si>
  <si>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</si>
  <si>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</si>
  <si>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</si>
  <si>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</si>
  <si>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</si>
  <si>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</si>
  <si>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</si>
  <si>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</si>
  <si>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</si>
  <si>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</si>
  <si>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</si>
  <si>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</si>
  <si>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Обратный клапан SVPK SCV DN200 PN10 на КНС №5</t>
  </si>
  <si>
    <t>Обратный клапан SVPK SCV DN200 PN10 на КНС Соколовская</t>
  </si>
  <si>
    <t>Насос Иртыш ПФС-65/160.132 на КНС Росгалантерея</t>
  </si>
  <si>
    <t>Насос СМ 100-65-200 на раме с электродвигателем на КНС №1                п. Солотча</t>
  </si>
  <si>
    <t>Насос СМ 100-65-200 на раме с электродвигателем на КНС №2           п. Солотча</t>
  </si>
  <si>
    <t>Обратный клапан SVPK SCV DN200 PN10 на КНС №3 п. Солотча,    2 шт.</t>
  </si>
  <si>
    <t>Обратный клапан SVPK SCV DN200 PN10 на КНС №4 п. Солотча,    2 шт.</t>
  </si>
  <si>
    <t>Насос СМ 150-125-315/4 на КНС №4 п. Солотча</t>
  </si>
  <si>
    <t>Насос СМ 150-125-315/4 на КНС р-он Солотча, 24</t>
  </si>
  <si>
    <t>Насос СД-800/32 на раме с электродвигателем на КНС №2</t>
  </si>
  <si>
    <t>Задвижка чугунная Ду300 Ру10 с электроприводом на КНС №2</t>
  </si>
  <si>
    <t>Задвижка чугунная Ду400 Ру10 со штурвалом на КНС №2</t>
  </si>
  <si>
    <t>Насос СД-250/22,5 на раме с электродвигателем на КНС №12, 2 шт.</t>
  </si>
  <si>
    <t>Насос Иртыш ПФС-65/160.132 на КНС Голенчино</t>
  </si>
  <si>
    <t>Насос СД-250/22,5 на раме с электродвигателем на КНС №1, 2 шт.</t>
  </si>
  <si>
    <t>Электропривод ТОМПРИН Д с колонной управления на КНС №9,           2 шт.</t>
  </si>
  <si>
    <t>Насос СМ-80-50-200-2 на КНС п. Элеватор, 2 шт.</t>
  </si>
  <si>
    <t>Электропривод ТОМПРИН Г на КНС №6, 2 шт.</t>
  </si>
  <si>
    <t>Электропривод AUMA на КНС №3, 3 шт.</t>
  </si>
  <si>
    <t>Насос Flyqt CP 3231/605(430) на КНС Дядьково, 2 шт.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</si>
  <si>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</si>
  <si>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</si>
  <si>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</si>
  <si>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</si>
  <si>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</si>
  <si>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</si>
  <si>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</si>
  <si>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</si>
  <si>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</si>
  <si>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</si>
  <si>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</si>
  <si>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</si>
  <si>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</si>
  <si>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</si>
  <si>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</si>
  <si>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4.31</t>
  </si>
  <si>
    <t>4.32</t>
  </si>
  <si>
    <t>4.33</t>
  </si>
  <si>
    <t>4.34</t>
  </si>
  <si>
    <t>4.35</t>
  </si>
  <si>
    <t xml:space="preserve">Итого на реализацию мероприятий по модернизация или реконструкции существующих сетей  водоотведения </t>
  </si>
  <si>
    <t>Итого на реализацию мероприятий не включенных в прочие группы мероприятий</t>
  </si>
  <si>
    <t>на период с 01.01.2024 по 31.12.2026</t>
  </si>
  <si>
    <t xml:space="preserve">Итого на реализацию мероприятий по модернизация или реконструкции существующих объектов централизованных систем водоотведения </t>
  </si>
  <si>
    <t>мкр. Октябрьский городок;                      62:29:0090010:8</t>
  </si>
  <si>
    <t>Многоэтажные жилые дома                  с объектами обслуживания                    и подземной автостоянкой                   по Славянскому проспекту</t>
  </si>
  <si>
    <t>Славянский проспект;                   62:29:0090042:17</t>
  </si>
  <si>
    <t>Группа жилых домов                               со встроенно-пристоенными помещениями общественного назначения и автостоянкой</t>
  </si>
  <si>
    <t>г. Рязань, квартал в районе улиц Есенина, Грибоедова, Фирсова, 62:29:0080078:144</t>
  </si>
  <si>
    <t>Многоквартирный 4-х                 этажный  жилой дом</t>
  </si>
  <si>
    <t>г. Рязань, ул. Нижне-Трубежная, д.3, 62:29:0080014:928</t>
  </si>
  <si>
    <t>Жилой комплекс                         (позиция 11 по ППТ)</t>
  </si>
  <si>
    <t>г. Рязань, р-н Мервино (Московский район) (62:29:0061004:106)</t>
  </si>
  <si>
    <t>Многоквартирный жилой дом                с нежилыми помещениями (позиция 8 по ППТ)</t>
  </si>
  <si>
    <t>г. Рязань, Московское шоссе, р-н Мервино (62:29:0061004:901)</t>
  </si>
  <si>
    <t>Многоквартирный жилой дом               с нежилыми помещениями                       и гаражом</t>
  </si>
  <si>
    <t>г. Рязань, проезд 5-й Новый,                        д.18, д.20, д.22, д.24,                       ул. Новая, д.43, д.45 (62:29:0080080:686, 62:29:0080080:1362)</t>
  </si>
  <si>
    <t>г. Рязань,                                             пос. Шпалозавода (62:29:0040009:937)</t>
  </si>
  <si>
    <t>Многоквартирный жилой дом                  с нежилыми помещениями</t>
  </si>
  <si>
    <t>г. Рязань, ул. Братиславская (62:29:0090042:3840)</t>
  </si>
  <si>
    <t>Комплексная застройка многоэтажными жилыми домами</t>
  </si>
  <si>
    <t>г. Рязань, ул. Черновицкая,   д. 29 (62:29:0090005:423)</t>
  </si>
  <si>
    <t>Многоквартирный жилой дом                 с нежилыми помещениями</t>
  </si>
  <si>
    <t>г. Рязань, ул. Забайкальская (62:29:0050034:2732)</t>
  </si>
  <si>
    <t>г. Рязань, ул. Лермонтова,    д.13 (62:29:0080083:77)</t>
  </si>
  <si>
    <t>Проект планировки и проект межевания территории «РОЩА» в границах улиц: Стройкова, 14-я Линия, Осипенко в городе Рязани. Многоэтажные жилые                  дома № 1-16</t>
  </si>
  <si>
    <t>г. Рязань, ул. Ленинского Комсомола, д.149 (62:29:00070036:14)</t>
  </si>
  <si>
    <t>Многоквартирный жилой дом                   с нежилыми помещениями                     2 корпус (1 и 2 этапы строительства)</t>
  </si>
  <si>
    <t>г. Рязань, Московское шоссе (62:29:0061004:1679)</t>
  </si>
  <si>
    <t>Многоквартирный жилой дом                 с нежилыми помещениями                      (1 и 2 этапы строительства)</t>
  </si>
  <si>
    <t>Рязанская область, г. Рязань,                            ул. Новаторов, д.9, строение 1 (Московский район) (62:29:0060005:2)</t>
  </si>
  <si>
    <t>Многоквартирный жилой дом                с нежилыми  помещениями                     и подземным паркингом</t>
  </si>
  <si>
    <t>г. Рязань, Куйбышевское шоссе, д.17 (62:29:0100004:1468)</t>
  </si>
  <si>
    <t>Комплекс жилых домов                            по Касимовскому шоссе. Жилой дом № 45-47 по ППТ (четвертая очередь)</t>
  </si>
  <si>
    <t>г. Рязань, 1-й Новый проезд,           д. 5/4, д.3 (62:29:0080079:5796)</t>
  </si>
  <si>
    <t>Многоквартирный жилой дом                с нежилыми помещениями</t>
  </si>
  <si>
    <t>г. Рязань, ул. Зубковой                       (3-я очередь строительства) (62:29:0000000:2756)</t>
  </si>
  <si>
    <t>Многоквартирный жилой дом                  с нежилыми помещениями                    и подземной автостоянкой</t>
  </si>
  <si>
    <t>г. Рязань, ул. Пролетарская,                 д. 15 (62:29:0080044:1)</t>
  </si>
  <si>
    <t>Многоквартирный жилой дом                с нежилыми помещениями                       и подземным паркингом</t>
  </si>
  <si>
    <t>г. Рязань, ул. Есенина (62:29:0080073:3056)</t>
  </si>
  <si>
    <t>Два многоквартирных жилых дома: 1-й дом - 15 этажей;                       2-й дом - 18 этажей</t>
  </si>
  <si>
    <t>г. Рязань. Михайловское шоссе (62:29:0060030:11)</t>
  </si>
  <si>
    <t>Многоквартирный жилой дом                 с подземной автостоянкой                       по адресу: г. Рязань,                            ул. Бирюзова</t>
  </si>
  <si>
    <t>г. Рязань, ул. Бирюзова (62:29:0030019:1163)</t>
  </si>
  <si>
    <t>г. Рязань, ул. Чкалова, д.21, д.21А (62:29:0070040:1066, 62:29:0070040:1067, 62:29:0070040:1068, 62:29:0070040:1069, 62:29:0070040:1070, 62:29:0070040:1071, 62:29:0070040:1072)</t>
  </si>
  <si>
    <t>Комплексное развитие территории ООО «ЖБК-8» (многоквартирный жилой дом с нежилыми помещениями,  1-5 этапы строительства)</t>
  </si>
  <si>
    <t>Средне этажные многоквартирные жилые дома с размещением автостоянок, объектами обслуживания жилой застройки во встроенно-пристроенных помещениях многоквартирных домов</t>
  </si>
  <si>
    <t>Многоквартирный жилой дом                   с нежилыми помещениями</t>
  </si>
  <si>
    <t>г. Рязань, ул. Бирюзова (62:29:0020007:36)</t>
  </si>
  <si>
    <t>Разработка ППТ и заключение договора комплексного развития территорий</t>
  </si>
  <si>
    <t>Рязанская область, Рязанский район, с. Дядьково (62:15:0050111:2)</t>
  </si>
  <si>
    <t>Протяженность</t>
  </si>
  <si>
    <t>Прочие объекты</t>
  </si>
  <si>
    <t>г. Рязань, р-н Семчино, 62:29:0020005:2796</t>
  </si>
  <si>
    <t>Блочно-модульная газовая котельная</t>
  </si>
  <si>
    <t>г. Рязань, ул. Николодворянская, 22, 62:29:0080036:409</t>
  </si>
  <si>
    <t>Школа на 1100 мест в районе                  ЖК «Олимпийский»</t>
  </si>
  <si>
    <t>г. Рязань, район Лесок (62:29:0100008:7404)</t>
  </si>
  <si>
    <t>Физкультурно-оздоровительный комплекс в городе Рязани</t>
  </si>
  <si>
    <t>г. Рязань, п/р район Дашки, 62:29:0000000:2520</t>
  </si>
  <si>
    <t>Реконструкция кафе «Снежинка»</t>
  </si>
  <si>
    <t>г. Рязань, ул. Ленина, д.55 (62:29:0080009:74)</t>
  </si>
  <si>
    <t>г. Рязань, ул. Братиславская, д.3 (62:29:0070001:10007)</t>
  </si>
  <si>
    <t>Рязанский район, с. Дядьково (62:15:0050113:1795)</t>
  </si>
  <si>
    <t>Существующее здание</t>
  </si>
  <si>
    <t>г. Рязань, пл. Монастырская, д.6 (Н1) (62:29:0150001:1139)</t>
  </si>
  <si>
    <t>г Рязань, ул. Каширина, д.1 (62:29:0080001:207)</t>
  </si>
  <si>
    <t>Специализированный магазин                    по продаже товаров эпизодического спроса непродовольственной группы</t>
  </si>
  <si>
    <t>г. Рязань, Михайловское шоссе, 62:29:0060030:1495</t>
  </si>
  <si>
    <t>Реконструкция административно-хозяйственного здания</t>
  </si>
  <si>
    <t>г. Рязань, ул. Высоковольтная,                  д.48 (62:29:0070040:513)</t>
  </si>
  <si>
    <t>Апартаменты для временного проживания</t>
  </si>
  <si>
    <t>г. Рязань, ул. Владимирская, д.95, корпус 6 (62:29:0150002:415)</t>
  </si>
  <si>
    <t>г. Рязань, ул. Школьная,                            д.2д (пос. Семчино) (62:29:0020014:98)</t>
  </si>
  <si>
    <t>Туалет модульный</t>
  </si>
  <si>
    <t>г. Рязань, Лыбедский бульвар, рядом с ул. Новослободская</t>
  </si>
  <si>
    <t>Здание склада</t>
  </si>
  <si>
    <t>г. Рязань, 197 км Окружной дороги (62:29:0090007:326)</t>
  </si>
  <si>
    <t>50-ти метровый плавательный бассейн в г. Рязани</t>
  </si>
  <si>
    <t>г. Рязань, ул. Космонавтов, д.11 (62:29:0030019:2464)</t>
  </si>
  <si>
    <t>г. Рязань,                                                     ул. Прижелезнодорожная, д.36                   и д. 44 (62:29:0010006:121)</t>
  </si>
  <si>
    <t>Реконструкция  объекта капитального строительства (нежилое здание)</t>
  </si>
  <si>
    <t>г. Рязань, ул. Каширина, д.1 (62:29:0080001:305)</t>
  </si>
  <si>
    <t>Реконструкция областного дворца культуры и искусства</t>
  </si>
  <si>
    <t>г. Рязань, ул. Зафабричная, д.12 (62:29:0060021:19)</t>
  </si>
  <si>
    <t>Дом отдыха</t>
  </si>
  <si>
    <t>г. Рязань, ул. Мещерская, д.24 (62:29:0150005:6087)</t>
  </si>
  <si>
    <t>Гостиница с торгово-офисными помещениями</t>
  </si>
  <si>
    <t>г. Рязань. ул. Октябрьская                          (в районе путепровода Московское шоссе-Октябрьская улица) (62:29:0030035:5)</t>
  </si>
  <si>
    <t>Автозаправочная станция</t>
  </si>
  <si>
    <t>г. Рязань, ул. Шабулина, д.24</t>
  </si>
  <si>
    <t>Нежилое здание (дом отдыха)</t>
  </si>
  <si>
    <t>г. Рязань, ул. Мещерская, д.24 (62:29:0150005:6083)</t>
  </si>
  <si>
    <t>г. Рязань, Касимовское шоссе (62:29:0080094:150)</t>
  </si>
  <si>
    <t>Нежилое здание производственного назначения</t>
  </si>
  <si>
    <t>г. Рязань, Московское шоссе,                     д. 10Б (62:29:0060013:327)</t>
  </si>
  <si>
    <t>Магазины</t>
  </si>
  <si>
    <t>г. Рязань, ул. Ситниковская, д.126 (62:29:0060029:630)</t>
  </si>
  <si>
    <t>Здание делового управления</t>
  </si>
  <si>
    <t>г. Рязань, ул. Мюнстерская, д.7 (62:29:0080009:77)</t>
  </si>
  <si>
    <t>Реконструкция здания, расположенного по адресу:                         г. Рязань, ул. Каширина, строение 1В (кадастровый номер 62:29:0080001:27) под размещение инновационного научно-технологического центра</t>
  </si>
  <si>
    <t>г. Рязань, ул. Каширина, строение 1В (кадастровый номер 62:29:0080001:27)</t>
  </si>
  <si>
    <t>Детская школа искусств № 7</t>
  </si>
  <si>
    <t>г. Рязань, ул. Зубковой, напротив д. 30, корп. 2                                           (62:29:0110003:17253)</t>
  </si>
  <si>
    <t>Пристройка к существующему зданию</t>
  </si>
  <si>
    <t>г. Рязань, ул. Островского, д.49А (62:29:0070014:2)</t>
  </si>
  <si>
    <t>Реконструкция производственного здания</t>
  </si>
  <si>
    <t>г. Рязань,                                                          ул. Прижелезнодорожная, д.28б (62:29:0010003:389)</t>
  </si>
  <si>
    <t>Реконструкция здания МБОУ «Ордена «Знак Почета» гимназия № 2 имени И.П. Павлова»</t>
  </si>
  <si>
    <t>г. Рязань, р-н Семчино (62:29:0020005:6001)</t>
  </si>
  <si>
    <t>Магазин авто и мотообслуживания</t>
  </si>
  <si>
    <t>г. Рязань, Московское шоссе,                           в районе д. 26 (62:29:0060008:15)</t>
  </si>
  <si>
    <t>г. Рязань, р-н Кальное (62:29:0080098:6288)</t>
  </si>
  <si>
    <t>г. Рязань, пос. Солотча,                                   ул. Первомайская, д.105 (62:29:0151001:9)</t>
  </si>
  <si>
    <t>Здание фабрики по пошиву спецодежды</t>
  </si>
  <si>
    <t>г. Рязань, пр-д Яблочкова, д.5, корпус 5 (62:29:0080081:90)</t>
  </si>
  <si>
    <t>г. Рязань, Малиновая ул., д.3, КН (62:29:0110007:1083)</t>
  </si>
  <si>
    <t>Здание нотариальной конторы                          и отделения связи</t>
  </si>
  <si>
    <t>г. Рязань, 1-я Прудная улица (62:29:0100015:134)</t>
  </si>
  <si>
    <t>Склады (три здания)</t>
  </si>
  <si>
    <t>Рязанский район, с. Дядьково (62:15:0050111:1)</t>
  </si>
  <si>
    <t>Филиал поликлинического отделения ГБУ РО «Городская клиническая больница № 11»</t>
  </si>
  <si>
    <t>Местоположение участка установлено относительно ориентира: 39, р-н Песочня,                     г. Рязань (62:29:0110005:17498)</t>
  </si>
  <si>
    <t>Колледж</t>
  </si>
  <si>
    <t>г. Рязань, ул. Циолковского, д.19 (62:29:0080085:1)</t>
  </si>
  <si>
    <t>Административно-производственное здание</t>
  </si>
  <si>
    <t>Город Рязань, улица Связи, земельный участок 25Ж (62:29:0100003:702)</t>
  </si>
  <si>
    <t>Пункт приема стеклотары</t>
  </si>
  <si>
    <t>г. Рязань, пл. Попова, д.3а (62:29:0080079:7)</t>
  </si>
  <si>
    <t>Здание гаража</t>
  </si>
  <si>
    <t>г. Рязань, ул. Западная, д.6 (62:29:0060010:171)</t>
  </si>
  <si>
    <t>Производственное (административное) здание</t>
  </si>
  <si>
    <t>г. Рязань, ул. Магистральная, д.11  (62:29:0030007:3057)</t>
  </si>
  <si>
    <t>г. Рязань, Касимовское шоссе,                д.30, стр. 5 (62:29:0080094:815)</t>
  </si>
  <si>
    <t>г. Рязань, Монастырская пл. (Солотча), д.10 (62:29:0150001:313)</t>
  </si>
  <si>
    <t>Складское помещение и оптовая база различного профиля</t>
  </si>
  <si>
    <t>Рязанская обл., Рязанский район,  с. Дядьково, д.7 (62:15:0050111:29)</t>
  </si>
  <si>
    <t>Модульный туалет</t>
  </si>
  <si>
    <t>г. Рязань, ул. Ленина, Нижний городской сад (62:29:0080062:489)</t>
  </si>
  <si>
    <t>Индивидуальные жилые дома</t>
  </si>
  <si>
    <t>г. Рязань, ул. Дорожная                              (пос. Канищево), 62:29:0020024:130</t>
  </si>
  <si>
    <t>г. Рязань, ул. Коммунальная, д.15 (62:29:0150003:32)</t>
  </si>
  <si>
    <t>Жилой дом (реконструкция)</t>
  </si>
  <si>
    <t>г. Рязань, ул. Вишневая, д.18  (62:29:0060014:147)</t>
  </si>
  <si>
    <t xml:space="preserve">Всего </t>
  </si>
  <si>
    <t>как 1.21</t>
  </si>
  <si>
    <t>г. Рязань, ул. 1-го Мая, д.24 (пос. Канищево) (62:29:0020027:50)</t>
  </si>
  <si>
    <t>Водовод Д-600 мм в районе ул. Грибоедова</t>
  </si>
  <si>
    <t>Канализация Д - 300 мм в районе объекта</t>
  </si>
  <si>
    <t>Водопровод Д - 200 мм в районе ул. Солнечная</t>
  </si>
  <si>
    <t>Напорный канализационный коллектор Д - 500 мм в районе ул. Солнечная</t>
  </si>
  <si>
    <t>Водопровод Д - 300 мм в районе ул. мервинской - 7-го Мервинского проезда</t>
  </si>
  <si>
    <t>Канализационный коллектор Д - 600 мм в районе ул. Мервинской</t>
  </si>
  <si>
    <t>Водопровод Д - 300 мм в районе ул. Полина</t>
  </si>
  <si>
    <t>Канализационный коллектор Д - 1400 мм в районе объекта</t>
  </si>
  <si>
    <t>Водовод Д - 500 мм в районе ул. Новая</t>
  </si>
  <si>
    <t>Канализация Д - 300 мм в районе ул. Новая</t>
  </si>
  <si>
    <t>Водопровод  Д – 300 мм в районе ул. Высоковольтная, водопровод Д – 100 мм в районе ул. Чкалова</t>
  </si>
  <si>
    <t>на канализационном коллекторе  Д – 600 мм  в районе ул. Высоковольтная, на канализационном коллекторе  Д – 500 мм  в районе ул. Чкалова</t>
  </si>
  <si>
    <t>Водовод Д-600 мм, идущий с Борковской ОВС</t>
  </si>
  <si>
    <t>Приемная камера КНС № 1 в районе пос. Шпалозавода</t>
  </si>
  <si>
    <t>Водопровод Д – 250 мм, проходящий в районе Славянский проспект; водопровод Д – 250 мм в районе д/сада № 30 в Октябрьском районе.</t>
  </si>
  <si>
    <t>Водовод Д - 600 мм в районе объекта</t>
  </si>
  <si>
    <t>Канализационный коллектор Д - 1000 мм в районе объекта</t>
  </si>
  <si>
    <t>Водопровод Д - 200 мм в районе ул. Забайкальская</t>
  </si>
  <si>
    <t>Канализация Д - 200 мм в районе ул. Забайкальская</t>
  </si>
  <si>
    <t>Водопровод Д-250 мм в районе ул. Фирсова; водопровод Д - 300 мм в районе ул. Урицкого</t>
  </si>
  <si>
    <t>Канализация Д - 300 мм в районе ул. Лермонтова</t>
  </si>
  <si>
    <t>Водопровод Д-150 мм в районе 14-я Линия. Водовод Д - 600 мм в районе ул. Островского</t>
  </si>
  <si>
    <t>Канализация Д - 200 мм в районе ул. 14-я Линия. Канализационный коллектор Д - 400 мм в районе ул. Островского</t>
  </si>
  <si>
    <t>Водопровод Д - 300 мм, проходящий в районе объекта</t>
  </si>
  <si>
    <t>Канализационный коллектор Д – 1400 мм, проходящий в районе объекта</t>
  </si>
  <si>
    <t>Водопровод Д - 300 мм, проходящий по улице Новаторов</t>
  </si>
  <si>
    <t>Канализация Д - 300 мм, проходящая в районе жилого дома № 10 корпус 2 по улице Крупской</t>
  </si>
  <si>
    <t>1. Водопровод Д-150 мм, проходящий по улице Куйбышевское шоссе; 2. Водопровод Д-300 мм, проходящий в районе Северного переулка</t>
  </si>
  <si>
    <t>Канализационный коллектор Д-400 мм, проходящий по улице Куйбышевское шоссе</t>
  </si>
  <si>
    <t>Водопровод Д - 200 мм, построенный для объекта "Комплекс жилых домов по ул. Касимовское шоссе. Жилой дом № 48-53 по ППТ (первая очередь)</t>
  </si>
  <si>
    <t>Канализация Д - 300 мм, проходящая в районе объекта по улице Касимовское шоссе</t>
  </si>
  <si>
    <t>Водопровод Д - 315 мм в районе объекта</t>
  </si>
  <si>
    <t>Канализационный коллектор Д - 2000 мм, идущий на КНС № 10</t>
  </si>
  <si>
    <t>Водопровод Д - 250 мм, проходящий по ул. Пролетарская</t>
  </si>
  <si>
    <t>Канализация Д - 315 мм, проходящая по ул. Маяковского</t>
  </si>
  <si>
    <t>Водопровод Д - 200 мм, который проходит в районе ул. Есенина</t>
  </si>
  <si>
    <t>Канализационный коллектор Д - 1000, проходящий в районе ул. Есенина</t>
  </si>
  <si>
    <t>Водопровод 2Д - 225 мм в районе объекта</t>
  </si>
  <si>
    <t>Канализационный коллектор Д - 500 мм, проходящий в районе ул. Пойменная</t>
  </si>
  <si>
    <t>Водовод Д - 400 мм, проходящий по ул. Бирюзова</t>
  </si>
  <si>
    <t>Коллектор Д - 400 мм, проходящий по ул. Бирюзова</t>
  </si>
  <si>
    <t>Водопровод Д - 400 мм в районе ул. Бирюзова</t>
  </si>
  <si>
    <t>Канализационный коллектор Д - 400 мм в районе ул. Бирюзова</t>
  </si>
  <si>
    <t>Водовод Д - 1000 мм, идущий с Окской ОВС</t>
  </si>
  <si>
    <t>Водопровод Д - 150 мм, который построен на жил.доме № 4 по ул. Княжье Поле в р-не Семчино</t>
  </si>
  <si>
    <t>Канализация Д - 200 мм, который построен от жил.дома № 4 по ул. Княжье Поле в р-не Семчино</t>
  </si>
  <si>
    <t>Внутренняя система водопровода здания, расположенного по ул. Николодворянская, 22.</t>
  </si>
  <si>
    <t>Система ливневой канализации</t>
  </si>
  <si>
    <t>Водопровод  Д - 315 мм в районе объекта</t>
  </si>
  <si>
    <t>Водопровод  Д - 200 мм в районе объекта</t>
  </si>
  <si>
    <t>Водопровод Д-125 мм в районе ул. Праволыбедская</t>
  </si>
  <si>
    <t>Канализационный коллектор Д-800 мм в районе Лыбедского бульвара</t>
  </si>
  <si>
    <t>Водопровод Д - 150 мм в районе ул. Братиславская</t>
  </si>
  <si>
    <t>Канализация Д - 300 мм в районе ул. Чернышевского</t>
  </si>
  <si>
    <t>Водопровод Д - 300 мм в районе объекта</t>
  </si>
  <si>
    <t>Канализация Д- -300 мм в районе объекта</t>
  </si>
  <si>
    <t>Частная водопроводная сеть, идущая на здание ПАО "Сбербанк", расположенное по адресу: г. Рязань, пл. Монастырская, д. 6</t>
  </si>
  <si>
    <t>Напорная канализация Д - 200 мм в раоне ул. Железнодородная</t>
  </si>
  <si>
    <t>Водопровод Д-100мм в районе обьекта</t>
  </si>
  <si>
    <t>Канализация Д-150мм в районе обьекта</t>
  </si>
  <si>
    <t>Водопровод Д-100, проходящий по территории АМК "Рязанский"</t>
  </si>
  <si>
    <t>Канализация Д-150 мм, проходящая по территории АМК "Рязанский"</t>
  </si>
  <si>
    <t>Водопровод, принадлежащий ООО "Медицинский центр "Еламед"</t>
  </si>
  <si>
    <t>Канализация, принадлежащая ООО "Медицинский центр "Еламед"</t>
  </si>
  <si>
    <t>Водопровод Д - 100 мм в районе объекта</t>
  </si>
  <si>
    <t>Канализационный коллектор Д - 200 мм в районе объекта</t>
  </si>
  <si>
    <t>Водопровод Д-150 мм в районе ул. Школьная</t>
  </si>
  <si>
    <t>ЛОС</t>
  </si>
  <si>
    <t>Водопровод Д - 300 мм в районе ул. Соборная</t>
  </si>
  <si>
    <t>Канализация Д - 200 мм в районе объекта</t>
  </si>
  <si>
    <t xml:space="preserve">Водопровод Д - 100 мм, проходящий в районе ул. Рязанской </t>
  </si>
  <si>
    <t>Напорная анализация Д - 300 мм, проходящая вдоль окружной дороги</t>
  </si>
  <si>
    <t>Водопровод Д - 200 мм, проходящий в районе объекта</t>
  </si>
  <si>
    <t>Канализация Д - 400 мм, проходящая в районе объекта</t>
  </si>
  <si>
    <t>Водопровод Д - 150 мм в районе д. 32 по ул. Прижелезнодорожная</t>
  </si>
  <si>
    <t>Канализация Д - 300 мм в районе д. 32б по ул. Прижелезнодорожная</t>
  </si>
  <si>
    <t>Водопровод Д - 100 мм в районе ул. Семинарская</t>
  </si>
  <si>
    <t>Канализация Д - 150 мм, проходящая по территории Каширина, 1</t>
  </si>
  <si>
    <t>Водопровод Д - 150 мм в районе ул. Зафабричная</t>
  </si>
  <si>
    <t>Канализация Д - 200 мм в районе ул. Зафабричная</t>
  </si>
  <si>
    <t>Водопровод Д - 100 мм в районе ул. Мещерская</t>
  </si>
  <si>
    <t>Канализационный коллектор Д - 500 мм, идущий от КНС № 3 в Солотче</t>
  </si>
  <si>
    <t>Водовод Д - 500 мм, который идет с ул. Пирогова в район Московского шоссе</t>
  </si>
  <si>
    <t>Канализационный коллектор Д - 400 мм, проходящий в рацоне ул. Пирогова</t>
  </si>
  <si>
    <t>Канализационный коллектор Д - 120 мм в районе объекта</t>
  </si>
  <si>
    <t>Водопровод Д-100 мм в районе ул. Мещерская</t>
  </si>
  <si>
    <t>Водовод Д - 600 мм в районе Касимовского шоссе</t>
  </si>
  <si>
    <t>Канализационный коллектор Д - 700 в районе ул. Боголюбова</t>
  </si>
  <si>
    <t>Водопровод  Д - 100 мм, проходящий по территории ООО "Ноев Ковчег" по Московскому шоссе, 10Б</t>
  </si>
  <si>
    <t xml:space="preserve">Канализация Д - 200 мм, проходящая по территории ООО "Ноев Ковчег" по Московскому шоссе, 10Б </t>
  </si>
  <si>
    <t>Водовод Д - 500 мм в районе ул. Ситниковская</t>
  </si>
  <si>
    <t>В данном районе централизованной системы канализации нет, поэтому необходимо предусмотреть устройство ЛОС</t>
  </si>
  <si>
    <t>Водопровод Д - 100 мм, проходящий в районе ул. Мюнстерская</t>
  </si>
  <si>
    <t>Лыбедский канализационный коллектор Д - 800 мм в районе Лыбедского бульвара</t>
  </si>
  <si>
    <t>Водопровод Д - 100 мм, проходящий по ул. Каширина</t>
  </si>
  <si>
    <t>Внутриплощадочная канализационная сеть Д - 150 мм на территории ул. Каширина, 1</t>
  </si>
  <si>
    <t>Канализационная сеть Д - 300 мм, проходящая в районе объекта</t>
  </si>
  <si>
    <t>Внутренняя система водопровода  существующего здания по ул. Островского, 49А</t>
  </si>
  <si>
    <t>Внутренняя система канализации существующего здания по ул. Островского, 49А</t>
  </si>
  <si>
    <t>-</t>
  </si>
  <si>
    <t>Водопровод Д - 150 мм по ул. Соборная</t>
  </si>
  <si>
    <t>Канализационный коллектор Д - 500 мм по ул. Соборная</t>
  </si>
  <si>
    <t>Водопровод Д - 180 мм в районе построенных жилых домов "Рубин",  "Сапфир"</t>
  </si>
  <si>
    <t>Канализация Д - 200 мм в районе построенных жилых домов "Рубин",  "Сапфир"</t>
  </si>
  <si>
    <t>Водопровод Д - 100 мм, который идет на здание автосалона ООО "Мирай" по Московскому ш., 24</t>
  </si>
  <si>
    <t>Канализация Д - 150 мм, которая идет от здания автосалона ООО "Мирай" по Московскому ш., 24</t>
  </si>
  <si>
    <t>Водопровод Д - 300 мм, который проходит в районе объекта</t>
  </si>
  <si>
    <t>Канализационный коллектор Д - 2000 мм, проходящий в районе объекта</t>
  </si>
  <si>
    <t>Существующее</t>
  </si>
  <si>
    <t>Канализация, которая идет от детского эколого-биологического центра "Солнечный" в п. Солотче. Разрешение на подключение имеется.</t>
  </si>
  <si>
    <t>Канализация Д - 200 мм, проходящая в районе объекта</t>
  </si>
  <si>
    <t>Водопровод Д - 150 мм, проходящий в районе ж/дома № 6 по ул. Песоченская</t>
  </si>
  <si>
    <t>Канализационный коллектор Д - 500 мм в районе ул. Песоченская</t>
  </si>
  <si>
    <t>Водопровод Д - 100  мм, проходящий в районе ул. 1-я Прудная</t>
  </si>
  <si>
    <t>1-й вариант: канализация Д - 200 мм в районе дома № 21 по ул. 1-я Прудная; 2-й вариант: канализация Д - 300 мм в районе объекта</t>
  </si>
  <si>
    <t>Водопровод Д - 160 мм, в районе ул. Большая</t>
  </si>
  <si>
    <t>Канализационный коллектор Д - 500 мм в районе ул. Большая</t>
  </si>
  <si>
    <t>Водовод Д - 1000 мм с Окской очистной водопроводной станции</t>
  </si>
  <si>
    <t>Водопровод Д - 100 мм, проходящий по ул. Циолковского</t>
  </si>
  <si>
    <t>Существующее. Лицевой счет № 477</t>
  </si>
  <si>
    <t>Водопровод Д – 150 мм, проходящий по ул. 1-я Прудная</t>
  </si>
  <si>
    <t>Канализационная сеть Д – 300 мм, проходящая в районе объекта</t>
  </si>
  <si>
    <t>Водопровод Д - 100 мм, проходящий в районе объекта</t>
  </si>
  <si>
    <t>Канализационная сеть Д - 200 мм, проходящая в районе жилого дома № 5/8 по ул 1-й Совхозный проезд</t>
  </si>
  <si>
    <t>Водопровод Д - 150 мм, проходящий в районе объекта, с точкой подключения в проектируемом колодце</t>
  </si>
  <si>
    <t>Предусмотреть устройство локальных очистных сооружений</t>
  </si>
  <si>
    <t>Водопровод Д - 250 мм, проходящий между ул. Магистральной  и ул. Энгельса</t>
  </si>
  <si>
    <t>Канализационный коллектор Д - 400 мм в районе ул. Энгельса</t>
  </si>
  <si>
    <t>Водопровод Д - 100 мм в районе Касимовского шоссе</t>
  </si>
  <si>
    <t>Канализационный коллектор Д - 600 мм в районе Касимовского шоссе</t>
  </si>
  <si>
    <t>Водопровод Д - 150 мм в районе Монастырской пл.</t>
  </si>
  <si>
    <t>Напорный канализационный коллектор 2Д - 200 мм в районе объекта</t>
  </si>
  <si>
    <t>Водопровод Д - 150 мм в районе ул. Центральная</t>
  </si>
  <si>
    <t>Канализационный коллектор Д - 2000 мм в районе канализационной насосной станции № 10</t>
  </si>
  <si>
    <t>Водопровод Д - 150 мм в районе ул. Садовая</t>
  </si>
  <si>
    <t>Канализация Д - 200 мм в районе ул. Садовая</t>
  </si>
  <si>
    <t>Водопровод Д-100 мм в районе ул. Советская</t>
  </si>
  <si>
    <t>Водопровод в доме существует, л/с 62203272</t>
  </si>
  <si>
    <t>Проектируемая канализация Д-200 мм от скважины ул. Коммунальная до ул. Владимирская в пос. Солотча</t>
  </si>
  <si>
    <t>Водопровод Д-50 мм в районе ул. 1 Мая</t>
  </si>
  <si>
    <t>В данном районе централизованной системы канализации нет, необходимо предусмотреть устройство ЛОС</t>
  </si>
  <si>
    <t>Водопровод в доме имееся, лицевой счет 62125065</t>
  </si>
  <si>
    <t>Внутриквартальная канализация Д - 200 мм, проходящая в районе дома № 32 по ул. Вишневая</t>
  </si>
  <si>
    <t>ПЭ</t>
  </si>
  <si>
    <t>керамика</t>
  </si>
  <si>
    <t xml:space="preserve">Канализация Д - 200 мм в районе ул. Зубковой </t>
  </si>
  <si>
    <t xml:space="preserve">Канализация Д – 300 мм, которая идет по территории психиатрической больницы </t>
  </si>
  <si>
    <t>Водовод Д-400мм, в районе МЖД №7 в Октябрьском городке</t>
  </si>
  <si>
    <t>Канализация Д-200мм в районе МЖД №23а в Октябрьском городке</t>
  </si>
  <si>
    <t>Водопровод Д-250мм по Славянскому проспекту</t>
  </si>
  <si>
    <t>Канализационный коллектор Д-300мм с территории Психиатрической больницы</t>
  </si>
  <si>
    <t>Канализация Д - 300мм от ранее построенных объектов ЗАО "Дружба" в районе Солотча</t>
  </si>
  <si>
    <t>Водопровод Д-100мм от ранее построенных объектов ЗАО "Дружба" в районе Солотча</t>
  </si>
  <si>
    <t>сталь</t>
  </si>
  <si>
    <t>асбест</t>
  </si>
  <si>
    <t>Корсис</t>
  </si>
  <si>
    <t>350-400</t>
  </si>
  <si>
    <t>100-150</t>
  </si>
  <si>
    <t>НПВХ</t>
  </si>
  <si>
    <t xml:space="preserve">Итого на реализацию мероприятий по модернизации или реконструкции существующих сетей водоснабжения  </t>
  </si>
  <si>
    <t>2 этап на 2.7</t>
  </si>
  <si>
    <t>г. Рязань, ул. Соборная, д.7 (62:29:0080019:4)</t>
  </si>
  <si>
    <t>чугун</t>
  </si>
  <si>
    <t>керам ика</t>
  </si>
  <si>
    <t>железо бетон</t>
  </si>
  <si>
    <t>керимика</t>
  </si>
  <si>
    <t>110 тыс.м куб/сут.</t>
  </si>
  <si>
    <t>90 тыс.м куб/сут.</t>
  </si>
  <si>
    <t>600 м куб/сут.</t>
  </si>
  <si>
    <t>4 тыс.м куб/сут.</t>
  </si>
  <si>
    <t>1,5 тыс.м куб/сут.</t>
  </si>
  <si>
    <t>75 тыс.м куб/сут.</t>
  </si>
  <si>
    <t>110-160</t>
  </si>
  <si>
    <t>сметы и КП</t>
  </si>
  <si>
    <t>есть</t>
  </si>
  <si>
    <t>Д250</t>
  </si>
  <si>
    <t>Объем строительства инженерных сетей водоснабжения и водоотведения, мероприятия по подключению которых подлежат к включению в инвестиционную программу МП "Водоканал города Рязани" в сфере  водоснабжения и водоотведения на период с 01.01.2024 по 31.12.2026</t>
  </si>
  <si>
    <t>10 тыс.м куб/сут.</t>
  </si>
  <si>
    <t>60 тыс.м куб/сут.</t>
  </si>
  <si>
    <t>Модернизация водопровода Ду 150мм по ул. Порядок, п. Солотча</t>
  </si>
  <si>
    <t>плата за подключение</t>
  </si>
  <si>
    <t>прочие собственные источники, в т.ч.:</t>
  </si>
  <si>
    <t>плата за негативное воздействие на работу централизованной системы водоотведения</t>
  </si>
  <si>
    <t>10,00</t>
  </si>
  <si>
    <t xml:space="preserve">Увеличение пропускной способности существующих сетей водоснабжения в целях подключения объектов капитального строительства абонентов с указанием участков таких сетей, их протяженности, пропускной способности, иных технических характеристик до и после проведения мероприятий (источник финансирования: плата за подключение по водоснабжению)
</t>
  </si>
  <si>
    <t xml:space="preserve">Строительство новых сетей водоотведения в целях подключения объектов капитального строительства абонентов с указанием строящихся участков таких сетей, их диаметра и протяженности, иных технических характеристик (источник финансирования: плата за подключение по водоотведению)
</t>
  </si>
  <si>
    <t xml:space="preserve">Увеличение пропускной способности существующих сетей водоотведения в целях подключения объектов капитального строительства абонентов с указанием участков таких сетей, их протяженности, пропускной способности, иных технических характеристик до и после проведения мероприятий (источник финансирования: плата за подключение по водоотведению)
</t>
  </si>
  <si>
    <t>Модернизация или реконструкция существующих сетей водоснабжения с указанием участков таких сетей, их протяженности, пропускной способности, иных технических характеристик до и после проведения мероприятий
(источник финансирования: амортизация по водоснабжению)</t>
  </si>
  <si>
    <t xml:space="preserve">Модернизация или реконструкция существующих сетей водоотведения с указанием участков таких сетей, их протяженности, пропускной способности, иных технических характеристик до и после проведения мероприятий
(источник финансирования: амортизация по водоотведению)
</t>
  </si>
  <si>
    <t xml:space="preserve">Осуществление мероприятий, направленных на повышение экологической эффективности, достижение плановых значений показателей надежности, качества и энергоэффективности объектов централизованных систем водоснабжения, не включенных в прочие группы мероприятий (источник финансирования: амортизация по водоснабжению)
</t>
  </si>
  <si>
    <t xml:space="preserve">Перечень мероприятий, предусматривающих капитальные вложения в объекты основных средств и нематериальные активы в сфере водоснабжения с использованием централизованных систем водоснабжения (источник финансирования: амортизация по водоснабжению)
</t>
  </si>
  <si>
    <t xml:space="preserve">Модернизация или реконструкция существующих объектов централизованных систем водоотведения (за исключением сетей водоснабжения и (или) водоотведения) с указанием технических характеристик данных объектов до и после проведения мероприятий (источник финансирования: амортизация по водоотведению)
</t>
  </si>
  <si>
    <t xml:space="preserve">Перечень мероприятий, предусматривающих капитальные вложения в объекты основных средств и нематериальные активы в сфере водоотведения с использованием централизованных систем водоотведения (источник финансирования: амортизация по водоотведению)
</t>
  </si>
  <si>
    <t>Перечень мероприятий, предусматривающих капитальные вложения в объекты основных средств и нематериальные активы в сфере водоотведения с использованием централизованных систем водоотведения (источник финансирования: плата за негативное воздействие на работу централизованной системы водоотведения)</t>
  </si>
  <si>
    <t>5</t>
  </si>
  <si>
    <t>5.1</t>
  </si>
  <si>
    <t>5.1.1</t>
  </si>
  <si>
    <t>5.1.2</t>
  </si>
  <si>
    <t>5.1.2.1</t>
  </si>
  <si>
    <t>5.1.2.2</t>
  </si>
  <si>
    <t>5.1.3</t>
  </si>
  <si>
    <t>5.1.3.1</t>
  </si>
  <si>
    <t>5.1.3.2</t>
  </si>
  <si>
    <t>5.2</t>
  </si>
  <si>
    <t>5.2.1</t>
  </si>
  <si>
    <t>5.3</t>
  </si>
  <si>
    <t>5.3.1</t>
  </si>
  <si>
    <t>5.3.2</t>
  </si>
  <si>
    <t>5.3.3</t>
  </si>
  <si>
    <t>5.4</t>
  </si>
  <si>
    <t>5.1.3.1.1</t>
  </si>
  <si>
    <t>5.1.3.1.2</t>
  </si>
  <si>
    <t>Приложение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</si>
</sst>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0.000"/>
    <numFmt numFmtId="166" formatCode="#,##0.000"/>
    <numFmt numFmtId="167" formatCode="0.0%"/>
    <numFmt numFmtId="168" formatCode="0.0"/>
  </numFmts>
  <fonts count="24" x14ac:knownFonts="1"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0"/>
      <color theme="0" tint="-0.49998474074526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2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sz val="2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EC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164" fontId="4" fillId="0" borderId="0" applyFont="0" applyFill="0" applyBorder="0" applyAlignment="0" applyProtection="0"/>
    <xf numFmtId="0" fontId="4" fillId="0" borderId="0"/>
  </cellStyleXfs>
  <cellXfs count="352">
    <xf numFmtId="0" fontId="0" fillId="0" borderId="0" xfId="0"/>
    <xf numFmtId="0" fontId="2" fillId="0" borderId="0" xfId="0" applyFont="1"/>
    <xf numFmtId="0" fontId="2" fillId="0" borderId="0" xfId="0" applyFont="1" applyFill="1"/>
    <xf numFmtId="49" fontId="2" fillId="0" borderId="2" xfId="0" applyNumberFormat="1" applyFont="1" applyFill="1" applyBorder="1" applyAlignment="1">
      <alignment horizontal="left" vertical="top"/>
    </xf>
    <xf numFmtId="1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top"/>
    </xf>
    <xf numFmtId="166" fontId="2" fillId="0" borderId="2" xfId="0" applyNumberFormat="1" applyFont="1" applyFill="1" applyBorder="1" applyAlignment="1">
      <alignment horizontal="center" vertical="center"/>
    </xf>
    <xf numFmtId="0" fontId="7" fillId="0" borderId="0" xfId="1" applyNumberFormat="1" applyFont="1" applyAlignment="1">
      <alignment horizontal="center" vertical="center" wrapText="1"/>
    </xf>
    <xf numFmtId="0" fontId="6" fillId="0" borderId="2" xfId="1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165" fontId="6" fillId="0" borderId="2" xfId="1" applyNumberFormat="1" applyFont="1" applyFill="1" applyBorder="1" applyAlignment="1">
      <alignment horizontal="center" vertical="center" wrapText="1"/>
    </xf>
    <xf numFmtId="0" fontId="6" fillId="2" borderId="2" xfId="1" applyNumberFormat="1" applyFont="1" applyFill="1" applyBorder="1" applyAlignment="1">
      <alignment horizontal="center" vertical="center" wrapText="1"/>
    </xf>
    <xf numFmtId="0" fontId="9" fillId="0" borderId="0" xfId="1" applyFont="1"/>
    <xf numFmtId="0" fontId="6" fillId="2" borderId="0" xfId="1" applyNumberFormat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0" fillId="0" borderId="0" xfId="0" applyFont="1"/>
    <xf numFmtId="49" fontId="10" fillId="0" borderId="0" xfId="0" applyNumberFormat="1" applyFont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1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6" fillId="0" borderId="0" xfId="1" applyFont="1"/>
    <xf numFmtId="0" fontId="10" fillId="0" borderId="0" xfId="0" applyFont="1" applyAlignment="1">
      <alignment horizontal="right"/>
    </xf>
    <xf numFmtId="0" fontId="10" fillId="0" borderId="0" xfId="0" applyFont="1" applyFill="1" applyAlignment="1">
      <alignment horizontal="right"/>
    </xf>
    <xf numFmtId="0" fontId="10" fillId="0" borderId="0" xfId="1" applyFont="1"/>
    <xf numFmtId="0" fontId="10" fillId="0" borderId="0" xfId="1" applyFont="1" applyAlignment="1">
      <alignment horizontal="right"/>
    </xf>
    <xf numFmtId="0" fontId="11" fillId="0" borderId="0" xfId="1" applyNumberFormat="1" applyFont="1" applyAlignment="1">
      <alignment horizontal="center" vertical="center" wrapText="1"/>
    </xf>
    <xf numFmtId="166" fontId="10" fillId="0" borderId="2" xfId="0" applyNumberFormat="1" applyFont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0" fontId="6" fillId="0" borderId="0" xfId="1" applyNumberFormat="1" applyFont="1" applyFill="1" applyAlignment="1">
      <alignment horizontal="center" vertical="center" wrapText="1"/>
    </xf>
    <xf numFmtId="0" fontId="6" fillId="0" borderId="0" xfId="1" applyNumberFormat="1" applyFont="1" applyFill="1" applyBorder="1" applyAlignment="1">
      <alignment horizontal="center" vertical="center" wrapText="1"/>
    </xf>
    <xf numFmtId="165" fontId="6" fillId="0" borderId="0" xfId="1" applyNumberFormat="1" applyFont="1" applyFill="1" applyBorder="1" applyAlignment="1">
      <alignment horizontal="center" vertical="center" wrapText="1"/>
    </xf>
    <xf numFmtId="4" fontId="6" fillId="0" borderId="2" xfId="1" applyNumberFormat="1" applyFont="1" applyFill="1" applyBorder="1" applyAlignment="1">
      <alignment horizontal="center" vertical="center" wrapText="1"/>
    </xf>
    <xf numFmtId="3" fontId="6" fillId="0" borderId="2" xfId="1" applyNumberFormat="1" applyFont="1" applyFill="1" applyBorder="1" applyAlignment="1">
      <alignment horizontal="center" vertical="center" wrapText="1"/>
    </xf>
    <xf numFmtId="0" fontId="12" fillId="0" borderId="0" xfId="1" applyNumberFormat="1" applyFont="1" applyAlignment="1">
      <alignment horizontal="right" vertical="center" wrapText="1"/>
    </xf>
    <xf numFmtId="0" fontId="10" fillId="0" borderId="0" xfId="1" applyFont="1" applyFill="1" applyAlignment="1">
      <alignment vertical="center" wrapText="1"/>
    </xf>
    <xf numFmtId="0" fontId="10" fillId="0" borderId="2" xfId="1" applyFont="1" applyFill="1" applyBorder="1" applyAlignment="1">
      <alignment horizontal="center" vertical="center" wrapText="1"/>
    </xf>
    <xf numFmtId="167" fontId="10" fillId="0" borderId="2" xfId="1" applyNumberFormat="1" applyFont="1" applyFill="1" applyBorder="1" applyAlignment="1">
      <alignment horizontal="center" vertical="center" wrapText="1"/>
    </xf>
    <xf numFmtId="167" fontId="12" fillId="0" borderId="2" xfId="1" applyNumberFormat="1" applyFont="1" applyFill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top" wrapText="1"/>
    </xf>
    <xf numFmtId="0" fontId="10" fillId="0" borderId="0" xfId="1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10" fillId="0" borderId="0" xfId="1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Fill="1" applyAlignment="1"/>
    <xf numFmtId="166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6" fillId="0" borderId="2" xfId="1" applyNumberFormat="1" applyFont="1" applyFill="1" applyBorder="1" applyAlignment="1">
      <alignment horizontal="center" vertical="center" wrapText="1"/>
    </xf>
    <xf numFmtId="0" fontId="6" fillId="0" borderId="2" xfId="1" applyNumberFormat="1" applyFont="1" applyFill="1" applyBorder="1" applyAlignment="1">
      <alignment horizontal="center" vertical="center" wrapText="1"/>
    </xf>
    <xf numFmtId="0" fontId="6" fillId="0" borderId="2" xfId="1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66" fontId="2" fillId="0" borderId="2" xfId="0" applyNumberFormat="1" applyFont="1" applyFill="1" applyBorder="1" applyAlignment="1">
      <alignment horizontal="center" vertical="center" wrapText="1"/>
    </xf>
    <xf numFmtId="166" fontId="10" fillId="0" borderId="2" xfId="1" applyNumberFormat="1" applyFont="1" applyFill="1" applyBorder="1" applyAlignment="1">
      <alignment horizontal="center" vertical="center" wrapText="1"/>
    </xf>
    <xf numFmtId="166" fontId="10" fillId="0" borderId="2" xfId="0" applyNumberFormat="1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164" fontId="14" fillId="0" borderId="0" xfId="2" applyFont="1"/>
    <xf numFmtId="166" fontId="10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10" fillId="0" borderId="2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9" fillId="0" borderId="2" xfId="1" applyFont="1" applyFill="1" applyBorder="1"/>
    <xf numFmtId="0" fontId="10" fillId="0" borderId="2" xfId="1" applyFont="1" applyFill="1" applyBorder="1"/>
    <xf numFmtId="0" fontId="12" fillId="0" borderId="2" xfId="1" applyFont="1" applyFill="1" applyBorder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4" xfId="1" applyNumberFormat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4" fontId="6" fillId="0" borderId="2" xfId="1" applyNumberFormat="1" applyFont="1" applyFill="1" applyBorder="1" applyAlignment="1">
      <alignment horizontal="left" vertical="center" wrapText="1"/>
    </xf>
    <xf numFmtId="166" fontId="10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right"/>
    </xf>
    <xf numFmtId="166" fontId="2" fillId="0" borderId="6" xfId="0" applyNumberFormat="1" applyFont="1" applyFill="1" applyBorder="1" applyAlignment="1">
      <alignment horizontal="center" vertical="center"/>
    </xf>
    <xf numFmtId="0" fontId="2" fillId="3" borderId="2" xfId="0" applyFont="1" applyFill="1" applyBorder="1"/>
    <xf numFmtId="0" fontId="9" fillId="0" borderId="2" xfId="0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0" xfId="1" applyFont="1" applyFill="1" applyAlignment="1">
      <alignment horizontal="center" vertical="center" wrapText="1"/>
    </xf>
    <xf numFmtId="0" fontId="10" fillId="0" borderId="0" xfId="1" applyFont="1" applyFill="1" applyAlignment="1">
      <alignment horizontal="left" vertical="center" wrapText="1"/>
    </xf>
    <xf numFmtId="0" fontId="10" fillId="0" borderId="0" xfId="1" applyFont="1" applyFill="1"/>
    <xf numFmtId="0" fontId="18" fillId="0" borderId="0" xfId="1" applyFont="1" applyFill="1"/>
    <xf numFmtId="0" fontId="9" fillId="0" borderId="0" xfId="1" applyFont="1" applyFill="1" applyAlignment="1">
      <alignment horizontal="center" vertical="center" wrapText="1"/>
    </xf>
    <xf numFmtId="0" fontId="9" fillId="0" borderId="0" xfId="1" applyFont="1" applyFill="1" applyAlignment="1">
      <alignment horizontal="left" vertical="center" wrapText="1"/>
    </xf>
    <xf numFmtId="0" fontId="9" fillId="0" borderId="0" xfId="1" applyFont="1" applyFill="1"/>
    <xf numFmtId="0" fontId="9" fillId="0" borderId="2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left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right" vertical="center" wrapText="1"/>
    </xf>
    <xf numFmtId="0" fontId="8" fillId="0" borderId="0" xfId="1" applyFont="1" applyFill="1" applyAlignment="1">
      <alignment horizontal="center" vertical="center" wrapText="1"/>
    </xf>
    <xf numFmtId="0" fontId="10" fillId="0" borderId="2" xfId="1" applyFont="1" applyFill="1" applyBorder="1" applyAlignment="1">
      <alignment vertical="center" wrapText="1"/>
    </xf>
    <xf numFmtId="3" fontId="9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/>
    <xf numFmtId="0" fontId="10" fillId="0" borderId="2" xfId="1" applyFont="1" applyFill="1" applyBorder="1" applyAlignment="1">
      <alignment horizontal="center" vertical="center" wrapText="1"/>
    </xf>
    <xf numFmtId="0" fontId="2" fillId="0" borderId="10" xfId="0" applyFont="1" applyBorder="1"/>
    <xf numFmtId="0" fontId="2" fillId="3" borderId="11" xfId="0" applyFont="1" applyFill="1" applyBorder="1"/>
    <xf numFmtId="0" fontId="2" fillId="0" borderId="11" xfId="0" applyFont="1" applyFill="1" applyBorder="1"/>
    <xf numFmtId="0" fontId="2" fillId="3" borderId="10" xfId="0" applyFont="1" applyFill="1" applyBorder="1"/>
    <xf numFmtId="4" fontId="8" fillId="0" borderId="2" xfId="1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3" fontId="17" fillId="0" borderId="2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7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0" fillId="0" borderId="0" xfId="1" applyNumberFormat="1" applyFont="1" applyFill="1" applyAlignment="1">
      <alignment horizontal="center" vertical="center" wrapText="1"/>
    </xf>
    <xf numFmtId="4" fontId="10" fillId="0" borderId="0" xfId="0" applyNumberFormat="1" applyFont="1" applyFill="1" applyAlignment="1">
      <alignment horizontal="center" vertical="center"/>
    </xf>
    <xf numFmtId="4" fontId="9" fillId="0" borderId="0" xfId="1" applyNumberFormat="1" applyFont="1" applyFill="1" applyAlignment="1">
      <alignment horizontal="center" vertical="center" wrapText="1"/>
    </xf>
    <xf numFmtId="4" fontId="21" fillId="0" borderId="2" xfId="0" applyNumberFormat="1" applyFont="1" applyFill="1" applyBorder="1" applyAlignment="1">
      <alignment horizontal="center" vertical="center" wrapText="1"/>
    </xf>
    <xf numFmtId="4" fontId="17" fillId="0" borderId="2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/>
    <xf numFmtId="0" fontId="2" fillId="0" borderId="0" xfId="0" applyFont="1" applyBorder="1" applyAlignment="1"/>
    <xf numFmtId="0" fontId="2" fillId="0" borderId="13" xfId="0" applyFont="1" applyBorder="1" applyAlignment="1"/>
    <xf numFmtId="0" fontId="2" fillId="0" borderId="14" xfId="0" applyFont="1" applyBorder="1" applyAlignment="1"/>
    <xf numFmtId="0" fontId="2" fillId="0" borderId="1" xfId="0" applyFont="1" applyBorder="1" applyAlignment="1"/>
    <xf numFmtId="0" fontId="2" fillId="0" borderId="15" xfId="0" applyFont="1" applyBorder="1" applyAlignment="1"/>
    <xf numFmtId="0" fontId="2" fillId="0" borderId="2" xfId="0" applyFont="1" applyBorder="1" applyAlignment="1"/>
    <xf numFmtId="0" fontId="2" fillId="3" borderId="2" xfId="0" applyFont="1" applyFill="1" applyBorder="1" applyAlignment="1"/>
    <xf numFmtId="0" fontId="9" fillId="0" borderId="0" xfId="0" applyFont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166" fontId="22" fillId="0" borderId="0" xfId="1" applyNumberFormat="1" applyFont="1" applyFill="1" applyAlignment="1">
      <alignment horizontal="center" vertical="center" wrapText="1"/>
    </xf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8" xfId="0" applyFont="1" applyBorder="1" applyAlignment="1"/>
    <xf numFmtId="4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/>
    <xf numFmtId="0" fontId="2" fillId="3" borderId="8" xfId="0" applyFont="1" applyFill="1" applyBorder="1" applyAlignment="1"/>
    <xf numFmtId="0" fontId="21" fillId="0" borderId="4" xfId="0" applyFont="1" applyFill="1" applyBorder="1" applyAlignment="1">
      <alignment vertical="center" wrapText="1"/>
    </xf>
    <xf numFmtId="4" fontId="21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9" fillId="0" borderId="0" xfId="1" applyFont="1" applyFill="1" applyAlignment="1">
      <alignment horizontal="right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center" vertical="center" wrapText="1"/>
    </xf>
    <xf numFmtId="2" fontId="16" fillId="0" borderId="0" xfId="0" applyNumberFormat="1" applyFont="1" applyFill="1" applyBorder="1" applyAlignment="1">
      <alignment horizontal="center" vertical="center" wrapText="1"/>
    </xf>
    <xf numFmtId="0" fontId="9" fillId="0" borderId="0" xfId="1" applyFont="1" applyFill="1" applyBorder="1"/>
    <xf numFmtId="49" fontId="16" fillId="0" borderId="0" xfId="0" applyNumberFormat="1" applyFont="1" applyFill="1" applyBorder="1" applyAlignment="1">
      <alignment horizontal="center" vertical="center" wrapText="1"/>
    </xf>
    <xf numFmtId="168" fontId="16" fillId="0" borderId="0" xfId="0" applyNumberFormat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vertical="center" wrapText="1"/>
    </xf>
    <xf numFmtId="2" fontId="9" fillId="0" borderId="0" xfId="1" applyNumberFormat="1" applyFont="1" applyFill="1" applyBorder="1"/>
    <xf numFmtId="4" fontId="9" fillId="0" borderId="0" xfId="1" applyNumberFormat="1" applyFont="1" applyFill="1" applyBorder="1"/>
    <xf numFmtId="0" fontId="15" fillId="4" borderId="2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0" fillId="0" borderId="2" xfId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0" borderId="15" xfId="0" applyNumberFormat="1" applyFont="1" applyFill="1" applyBorder="1" applyAlignment="1">
      <alignment horizontal="center" vertical="center" wrapText="1"/>
    </xf>
    <xf numFmtId="166" fontId="2" fillId="0" borderId="0" xfId="0" applyNumberFormat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0" borderId="11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horizontal="left" vertical="center" wrapText="1"/>
    </xf>
    <xf numFmtId="49" fontId="17" fillId="0" borderId="2" xfId="0" applyNumberFormat="1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49" fontId="15" fillId="4" borderId="2" xfId="0" applyNumberFormat="1" applyFont="1" applyFill="1" applyBorder="1" applyAlignment="1">
      <alignment horizontal="left" vertical="center" wrapText="1"/>
    </xf>
    <xf numFmtId="0" fontId="9" fillId="0" borderId="2" xfId="1" applyFont="1" applyFill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6" fillId="0" borderId="2" xfId="1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/>
    </xf>
    <xf numFmtId="166" fontId="2" fillId="0" borderId="1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/>
    <xf numFmtId="0" fontId="6" fillId="0" borderId="2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" fillId="5" borderId="0" xfId="0" applyFont="1" applyFill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166" fontId="21" fillId="0" borderId="2" xfId="0" applyNumberFormat="1" applyFont="1" applyFill="1" applyBorder="1" applyAlignment="1">
      <alignment horizontal="center" vertical="center" wrapText="1"/>
    </xf>
    <xf numFmtId="4" fontId="9" fillId="0" borderId="0" xfId="1" applyNumberFormat="1" applyFont="1" applyFill="1"/>
    <xf numFmtId="0" fontId="7" fillId="0" borderId="2" xfId="1" applyFont="1" applyFill="1" applyBorder="1" applyAlignment="1">
      <alignment horizontal="center" vertical="center" wrapText="1"/>
    </xf>
    <xf numFmtId="4" fontId="7" fillId="0" borderId="2" xfId="1" applyNumberFormat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/>
    <xf numFmtId="49" fontId="17" fillId="0" borderId="2" xfId="0" applyNumberFormat="1" applyFont="1" applyFill="1" applyBorder="1" applyAlignment="1">
      <alignment horizontal="center" vertical="center" wrapText="1"/>
    </xf>
    <xf numFmtId="165" fontId="9" fillId="0" borderId="0" xfId="1" applyNumberFormat="1" applyFont="1"/>
    <xf numFmtId="0" fontId="8" fillId="0" borderId="0" xfId="0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166" fontId="12" fillId="0" borderId="2" xfId="1" applyNumberFormat="1" applyFont="1" applyBorder="1" applyAlignment="1">
      <alignment horizontal="center" vertical="center" wrapText="1"/>
    </xf>
    <xf numFmtId="166" fontId="10" fillId="0" borderId="2" xfId="1" applyNumberFormat="1" applyFont="1" applyBorder="1" applyAlignment="1">
      <alignment horizontal="center" vertical="center" wrapText="1"/>
    </xf>
    <xf numFmtId="165" fontId="6" fillId="2" borderId="2" xfId="1" applyNumberFormat="1" applyFont="1" applyFill="1" applyBorder="1" applyAlignment="1">
      <alignment horizontal="center" vertical="center" wrapText="1"/>
    </xf>
    <xf numFmtId="4" fontId="6" fillId="0" borderId="4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20" fillId="0" borderId="0" xfId="0" applyFont="1"/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66" fontId="2" fillId="2" borderId="2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166" fontId="2" fillId="2" borderId="2" xfId="0" applyNumberFormat="1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 vertical="top"/>
    </xf>
    <xf numFmtId="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top" wrapText="1"/>
    </xf>
    <xf numFmtId="3" fontId="2" fillId="2" borderId="2" xfId="0" applyNumberFormat="1" applyFont="1" applyFill="1" applyBorder="1" applyAlignment="1">
      <alignment horizontal="left" vertical="top" wrapText="1"/>
    </xf>
    <xf numFmtId="2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shrinkToFit="1"/>
    </xf>
    <xf numFmtId="1" fontId="2" fillId="2" borderId="2" xfId="0" applyNumberFormat="1" applyFont="1" applyFill="1" applyBorder="1" applyAlignment="1">
      <alignment horizontal="center" vertical="center" shrinkToFit="1"/>
    </xf>
    <xf numFmtId="4" fontId="2" fillId="2" borderId="6" xfId="0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top"/>
    </xf>
    <xf numFmtId="0" fontId="7" fillId="2" borderId="2" xfId="1" applyFont="1" applyFill="1" applyBorder="1" applyAlignment="1">
      <alignment horizontal="center" vertical="center" wrapText="1"/>
    </xf>
    <xf numFmtId="166" fontId="7" fillId="2" borderId="2" xfId="1" applyNumberFormat="1" applyFont="1" applyFill="1" applyBorder="1" applyAlignment="1">
      <alignment horizontal="center" vertical="center" wrapText="1"/>
    </xf>
    <xf numFmtId="166" fontId="10" fillId="2" borderId="2" xfId="1" applyNumberFormat="1" applyFont="1" applyFill="1" applyBorder="1" applyAlignment="1">
      <alignment horizontal="center" vertical="center" wrapText="1"/>
    </xf>
    <xf numFmtId="166" fontId="12" fillId="2" borderId="2" xfId="1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1" fillId="0" borderId="0" xfId="1" applyFont="1" applyFill="1" applyAlignment="1">
      <alignment horizontal="right"/>
    </xf>
    <xf numFmtId="0" fontId="9" fillId="2" borderId="7" xfId="1" applyFont="1" applyFill="1" applyBorder="1" applyAlignment="1">
      <alignment vertical="center" wrapText="1"/>
    </xf>
    <xf numFmtId="0" fontId="1" fillId="0" borderId="0" xfId="1" applyFont="1" applyAlignment="1">
      <alignment horizontal="right"/>
    </xf>
    <xf numFmtId="0" fontId="1" fillId="0" borderId="0" xfId="0" applyFont="1" applyAlignment="1">
      <alignment horizontal="right"/>
    </xf>
    <xf numFmtId="0" fontId="3" fillId="2" borderId="6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center" wrapText="1"/>
    </xf>
    <xf numFmtId="0" fontId="12" fillId="0" borderId="0" xfId="1" applyNumberFormat="1" applyFont="1" applyFill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horizontal="center" vertical="center" wrapText="1"/>
    </xf>
    <xf numFmtId="4" fontId="8" fillId="0" borderId="3" xfId="1" applyNumberFormat="1" applyFont="1" applyFill="1" applyBorder="1" applyAlignment="1">
      <alignment horizontal="center" vertical="center" wrapText="1"/>
    </xf>
    <xf numFmtId="4" fontId="8" fillId="0" borderId="4" xfId="1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4" fontId="8" fillId="0" borderId="6" xfId="1" applyNumberFormat="1" applyFont="1" applyFill="1" applyBorder="1" applyAlignment="1">
      <alignment horizontal="center" vertical="center" wrapText="1"/>
    </xf>
    <xf numFmtId="4" fontId="8" fillId="0" borderId="8" xfId="1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right"/>
    </xf>
    <xf numFmtId="0" fontId="10" fillId="0" borderId="0" xfId="0" applyFont="1" applyAlignment="1">
      <alignment horizontal="right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6" xfId="1" applyNumberFormat="1" applyFont="1" applyFill="1" applyBorder="1" applyAlignment="1">
      <alignment horizontal="center" vertical="center" wrapText="1"/>
    </xf>
    <xf numFmtId="0" fontId="7" fillId="0" borderId="7" xfId="1" applyNumberFormat="1" applyFont="1" applyFill="1" applyBorder="1" applyAlignment="1">
      <alignment horizontal="center" vertical="center" wrapText="1"/>
    </xf>
    <xf numFmtId="0" fontId="7" fillId="0" borderId="8" xfId="1" applyNumberFormat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4" xfId="3" xr:uid="{00000000-0005-0000-0000-000002000000}"/>
    <cellStyle name="Финансовый" xfId="2" builtinId="3"/>
  </cellStyles>
  <dxfs count="0"/>
  <tableStyles count="0" defaultTableStyle="TableStyleMedium9" defaultPivotStyle="PivotStyleLight16"/>
  <colors>
    <mruColors>
      <color rgb="FFCCFFCC"/>
      <color rgb="FFFF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0" tint="-0.14999847407452621"/>
    <pageSetUpPr fitToPage="1"/>
  </sheetPr>
  <dimension ref="A1:X132"/>
  <sheetViews>
    <sheetView view="pageBreakPreview" zoomScale="40" zoomScaleNormal="55" zoomScaleSheetLayoutView="40" workbookViewId="0">
      <selection activeCell="B125" sqref="B125:D125"/>
    </sheetView>
  </sheetViews>
  <sheetFormatPr defaultColWidth="9.140625" defaultRowHeight="18.75" x14ac:dyDescent="0.3"/>
  <cols>
    <col min="1" max="1" width="11.140625" style="1" customWidth="1"/>
    <col min="2" max="2" width="14.5703125" style="1" customWidth="1"/>
    <col min="3" max="3" width="16.42578125" style="1" customWidth="1"/>
    <col min="4" max="4" width="45.28515625" style="1" customWidth="1"/>
    <col min="5" max="5" width="10" style="7" customWidth="1"/>
    <col min="6" max="6" width="12.85546875" style="7" customWidth="1"/>
    <col min="7" max="7" width="13.85546875" style="7" customWidth="1"/>
    <col min="8" max="8" width="16.42578125" style="7" customWidth="1"/>
    <col min="9" max="9" width="9.7109375" style="7" customWidth="1"/>
    <col min="10" max="10" width="16.42578125" style="7" customWidth="1"/>
    <col min="11" max="11" width="11.28515625" style="7" customWidth="1"/>
    <col min="12" max="12" width="8.7109375" style="7" customWidth="1"/>
    <col min="13" max="13" width="8.28515625" style="7" customWidth="1"/>
    <col min="14" max="14" width="8.42578125" style="7" customWidth="1"/>
    <col min="15" max="15" width="17.140625" style="53" customWidth="1"/>
    <col min="16" max="16" width="15.5703125" style="2" customWidth="1"/>
    <col min="17" max="18" width="15.5703125" style="1" customWidth="1"/>
    <col min="19" max="19" width="12.140625" style="1" customWidth="1"/>
    <col min="20" max="20" width="12.5703125" style="1" customWidth="1"/>
    <col min="21" max="21" width="10.85546875" style="1" customWidth="1"/>
    <col min="22" max="22" width="0.42578125" style="101" hidden="1" customWidth="1"/>
    <col min="23" max="23" width="15.42578125" style="101" hidden="1" customWidth="1"/>
    <col min="24" max="24" width="12.140625" style="1" customWidth="1"/>
    <col min="25" max="16384" width="9.140625" style="1"/>
  </cols>
  <sheetData>
    <row r="1" spans="1:23" ht="23.25" customHeight="1" x14ac:dyDescent="0.3">
      <c r="P1" s="85"/>
      <c r="Q1" s="85"/>
      <c r="R1" s="85"/>
      <c r="S1" s="85"/>
      <c r="T1" s="85"/>
      <c r="U1" s="253" t="s">
        <v>89</v>
      </c>
      <c r="V1" s="85"/>
      <c r="W1" s="1"/>
    </row>
    <row r="2" spans="1:23" ht="23.25" customHeight="1" x14ac:dyDescent="0.3">
      <c r="P2" s="85"/>
      <c r="Q2" s="101"/>
      <c r="R2" s="85"/>
      <c r="S2" s="85"/>
      <c r="T2" s="85"/>
      <c r="U2" s="253" t="s">
        <v>88</v>
      </c>
      <c r="V2" s="85"/>
      <c r="W2" s="1"/>
    </row>
    <row r="3" spans="1:23" ht="23.25" customHeight="1" x14ac:dyDescent="0.3">
      <c r="P3" s="85"/>
      <c r="Q3" s="85"/>
      <c r="R3" s="85"/>
      <c r="S3" s="85"/>
      <c r="T3" s="85"/>
      <c r="U3" s="253" t="s">
        <v>26</v>
      </c>
      <c r="V3" s="85"/>
      <c r="W3" s="1"/>
    </row>
    <row r="4" spans="1:23" ht="23.25" customHeight="1" x14ac:dyDescent="0.4">
      <c r="D4" s="226"/>
      <c r="P4" s="85"/>
      <c r="Q4" s="85"/>
      <c r="R4" s="85"/>
      <c r="S4" s="85"/>
      <c r="T4" s="85"/>
      <c r="U4" s="253" t="s">
        <v>54</v>
      </c>
      <c r="V4" s="85"/>
      <c r="W4" s="1"/>
    </row>
    <row r="5" spans="1:23" ht="23.25" customHeight="1" x14ac:dyDescent="0.3">
      <c r="P5" s="85"/>
      <c r="Q5" s="101"/>
      <c r="R5" s="85"/>
      <c r="S5" s="85"/>
      <c r="T5" s="85"/>
      <c r="U5" s="253" t="s">
        <v>297</v>
      </c>
      <c r="V5" s="85"/>
      <c r="W5" s="1"/>
    </row>
    <row r="6" spans="1:23" ht="22.15" customHeight="1" x14ac:dyDescent="0.3"/>
    <row r="7" spans="1:23" ht="99" customHeight="1" x14ac:dyDescent="0.3">
      <c r="A7" s="291" t="s">
        <v>148</v>
      </c>
      <c r="B7" s="293" t="s">
        <v>23</v>
      </c>
      <c r="C7" s="294"/>
      <c r="D7" s="295"/>
      <c r="E7" s="291" t="s">
        <v>119</v>
      </c>
      <c r="F7" s="287" t="s">
        <v>131</v>
      </c>
      <c r="G7" s="288"/>
      <c r="H7" s="288"/>
      <c r="I7" s="288"/>
      <c r="J7" s="288"/>
      <c r="K7" s="289"/>
      <c r="L7" s="287" t="s">
        <v>22</v>
      </c>
      <c r="M7" s="288"/>
      <c r="N7" s="289"/>
      <c r="O7" s="283" t="s">
        <v>27</v>
      </c>
      <c r="P7" s="285" t="s">
        <v>8</v>
      </c>
      <c r="Q7" s="286"/>
      <c r="R7" s="286"/>
      <c r="S7" s="302" t="s">
        <v>118</v>
      </c>
      <c r="T7" s="302"/>
      <c r="U7" s="302"/>
    </row>
    <row r="8" spans="1:23" ht="37.15" customHeight="1" x14ac:dyDescent="0.3">
      <c r="A8" s="292"/>
      <c r="B8" s="296"/>
      <c r="C8" s="297"/>
      <c r="D8" s="298"/>
      <c r="E8" s="292"/>
      <c r="F8" s="287" t="s">
        <v>132</v>
      </c>
      <c r="G8" s="288"/>
      <c r="H8" s="289"/>
      <c r="I8" s="287" t="s">
        <v>133</v>
      </c>
      <c r="J8" s="288"/>
      <c r="K8" s="289"/>
      <c r="L8" s="290">
        <v>2024</v>
      </c>
      <c r="M8" s="290">
        <v>2025</v>
      </c>
      <c r="N8" s="290">
        <v>2026</v>
      </c>
      <c r="O8" s="284"/>
      <c r="P8" s="290">
        <v>2024</v>
      </c>
      <c r="Q8" s="290">
        <v>2025</v>
      </c>
      <c r="R8" s="290">
        <v>2026</v>
      </c>
      <c r="S8" s="290">
        <v>2024</v>
      </c>
      <c r="T8" s="290">
        <v>2025</v>
      </c>
      <c r="U8" s="290">
        <v>2026</v>
      </c>
    </row>
    <row r="9" spans="1:23" ht="93.6" customHeight="1" x14ac:dyDescent="0.3">
      <c r="A9" s="292"/>
      <c r="B9" s="296"/>
      <c r="C9" s="297"/>
      <c r="D9" s="298"/>
      <c r="E9" s="292"/>
      <c r="F9" s="82" t="s">
        <v>134</v>
      </c>
      <c r="G9" s="82" t="s">
        <v>135</v>
      </c>
      <c r="H9" s="82" t="s">
        <v>136</v>
      </c>
      <c r="I9" s="82" t="s">
        <v>134</v>
      </c>
      <c r="J9" s="82" t="s">
        <v>135</v>
      </c>
      <c r="K9" s="82" t="s">
        <v>136</v>
      </c>
      <c r="L9" s="290"/>
      <c r="M9" s="290"/>
      <c r="N9" s="290"/>
      <c r="O9" s="284"/>
      <c r="P9" s="290"/>
      <c r="Q9" s="290"/>
      <c r="R9" s="290"/>
      <c r="S9" s="290"/>
      <c r="T9" s="290"/>
      <c r="U9" s="290"/>
    </row>
    <row r="10" spans="1:23" ht="57" customHeight="1" x14ac:dyDescent="0.3">
      <c r="A10" s="228" t="s">
        <v>92</v>
      </c>
      <c r="B10" s="299" t="s">
        <v>107</v>
      </c>
      <c r="C10" s="300"/>
      <c r="D10" s="300"/>
      <c r="E10" s="300"/>
      <c r="F10" s="300"/>
      <c r="G10" s="300"/>
      <c r="H10" s="300"/>
      <c r="I10" s="300"/>
      <c r="J10" s="300"/>
      <c r="K10" s="300"/>
      <c r="L10" s="300"/>
      <c r="M10" s="300"/>
      <c r="N10" s="300"/>
      <c r="O10" s="300"/>
      <c r="P10" s="300"/>
      <c r="Q10" s="300"/>
      <c r="R10" s="300"/>
      <c r="S10" s="300"/>
      <c r="T10" s="300"/>
      <c r="U10" s="301"/>
    </row>
    <row r="11" spans="1:23" ht="39.6" customHeight="1" x14ac:dyDescent="0.3">
      <c r="A11" s="69"/>
      <c r="B11" s="258" t="s">
        <v>627</v>
      </c>
      <c r="C11" s="259"/>
      <c r="D11" s="259"/>
      <c r="E11" s="259"/>
      <c r="F11" s="259"/>
      <c r="G11" s="259"/>
      <c r="H11" s="259"/>
      <c r="I11" s="259"/>
      <c r="J11" s="259"/>
      <c r="K11" s="259"/>
      <c r="L11" s="259"/>
      <c r="M11" s="259"/>
      <c r="N11" s="259"/>
      <c r="O11" s="259"/>
      <c r="P11" s="259"/>
      <c r="Q11" s="259"/>
      <c r="R11" s="259"/>
      <c r="S11" s="259"/>
      <c r="T11" s="259"/>
      <c r="U11" s="260"/>
      <c r="W11" s="101" t="s">
        <v>616</v>
      </c>
    </row>
    <row r="12" spans="1:23" ht="37.9" customHeight="1" x14ac:dyDescent="0.3">
      <c r="A12" s="69" t="s">
        <v>9</v>
      </c>
      <c r="B12" s="264" t="s">
        <v>178</v>
      </c>
      <c r="C12" s="265"/>
      <c r="D12" s="266"/>
      <c r="E12" s="185">
        <v>0.33500000000000002</v>
      </c>
      <c r="F12" s="157">
        <v>400</v>
      </c>
      <c r="G12" s="157" t="s">
        <v>596</v>
      </c>
      <c r="H12" s="157">
        <v>58</v>
      </c>
      <c r="I12" s="157">
        <v>450</v>
      </c>
      <c r="J12" s="157" t="s">
        <v>586</v>
      </c>
      <c r="K12" s="157">
        <v>106</v>
      </c>
      <c r="L12" s="4">
        <v>100</v>
      </c>
      <c r="M12" s="4"/>
      <c r="N12" s="4"/>
      <c r="O12" s="9">
        <v>8796.8834287132504</v>
      </c>
      <c r="P12" s="9">
        <f>$L12*O12/100</f>
        <v>8796.8834287132504</v>
      </c>
      <c r="Q12" s="9">
        <f>$M12*O12/100</f>
        <v>0</v>
      </c>
      <c r="R12" s="105">
        <f>$N12*O12/100</f>
        <v>0</v>
      </c>
      <c r="S12" s="106"/>
      <c r="T12" s="124"/>
      <c r="U12" s="124"/>
      <c r="W12" s="207" t="s">
        <v>617</v>
      </c>
    </row>
    <row r="13" spans="1:23" ht="37.9" customHeight="1" x14ac:dyDescent="0.3">
      <c r="A13" s="69" t="s">
        <v>10</v>
      </c>
      <c r="B13" s="264" t="s">
        <v>179</v>
      </c>
      <c r="C13" s="265"/>
      <c r="D13" s="266"/>
      <c r="E13" s="185">
        <v>0.27500000000000002</v>
      </c>
      <c r="F13" s="157">
        <v>300</v>
      </c>
      <c r="G13" s="157" t="s">
        <v>605</v>
      </c>
      <c r="H13" s="157">
        <v>45</v>
      </c>
      <c r="I13" s="157">
        <v>315</v>
      </c>
      <c r="J13" s="157" t="s">
        <v>586</v>
      </c>
      <c r="K13" s="157">
        <v>92</v>
      </c>
      <c r="L13" s="4"/>
      <c r="M13" s="4">
        <v>100</v>
      </c>
      <c r="N13" s="4"/>
      <c r="O13" s="163">
        <v>4575.0906660904393</v>
      </c>
      <c r="P13" s="9">
        <f>$L13*O13/100</f>
        <v>0</v>
      </c>
      <c r="Q13" s="9">
        <f>$M13*O13/100</f>
        <v>4575.0906660904393</v>
      </c>
      <c r="R13" s="105">
        <f>$N13*O13/100</f>
        <v>0</v>
      </c>
      <c r="S13" s="124"/>
      <c r="T13" s="106"/>
      <c r="U13" s="128"/>
      <c r="W13" s="207" t="s">
        <v>617</v>
      </c>
    </row>
    <row r="14" spans="1:23" ht="37.9" customHeight="1" x14ac:dyDescent="0.3">
      <c r="A14" s="69" t="s">
        <v>11</v>
      </c>
      <c r="B14" s="264" t="s">
        <v>180</v>
      </c>
      <c r="C14" s="265"/>
      <c r="D14" s="266"/>
      <c r="E14" s="185">
        <v>0.15</v>
      </c>
      <c r="F14" s="157">
        <v>300</v>
      </c>
      <c r="G14" s="157" t="s">
        <v>596</v>
      </c>
      <c r="H14" s="157">
        <v>45</v>
      </c>
      <c r="I14" s="157">
        <v>315</v>
      </c>
      <c r="J14" s="157" t="s">
        <v>586</v>
      </c>
      <c r="K14" s="157">
        <v>92</v>
      </c>
      <c r="L14" s="4"/>
      <c r="M14" s="4">
        <v>100</v>
      </c>
      <c r="N14" s="4"/>
      <c r="O14" s="163">
        <v>2831.1830841499927</v>
      </c>
      <c r="P14" s="9">
        <f>$L14*O14/100</f>
        <v>0</v>
      </c>
      <c r="Q14" s="9">
        <f>$M14*O14/100</f>
        <v>2831.1830841499927</v>
      </c>
      <c r="R14" s="105">
        <f>$N14*O14/100</f>
        <v>0</v>
      </c>
      <c r="S14" s="124"/>
      <c r="T14" s="106"/>
      <c r="U14" s="128"/>
      <c r="W14" s="207" t="s">
        <v>617</v>
      </c>
    </row>
    <row r="15" spans="1:23" ht="37.9" customHeight="1" x14ac:dyDescent="0.3">
      <c r="A15" s="69" t="s">
        <v>12</v>
      </c>
      <c r="B15" s="264" t="s">
        <v>181</v>
      </c>
      <c r="C15" s="265"/>
      <c r="D15" s="266"/>
      <c r="E15" s="185">
        <v>0.15</v>
      </c>
      <c r="F15" s="157">
        <v>300</v>
      </c>
      <c r="G15" s="157" t="s">
        <v>596</v>
      </c>
      <c r="H15" s="157">
        <v>45</v>
      </c>
      <c r="I15" s="157">
        <v>315</v>
      </c>
      <c r="J15" s="157" t="s">
        <v>586</v>
      </c>
      <c r="K15" s="157">
        <v>92</v>
      </c>
      <c r="L15" s="4">
        <v>100</v>
      </c>
      <c r="M15" s="4"/>
      <c r="N15" s="4"/>
      <c r="O15" s="163">
        <v>2435.9198193427501</v>
      </c>
      <c r="P15" s="9">
        <f>$L15*O15/100</f>
        <v>2435.9198193427501</v>
      </c>
      <c r="Q15" s="9">
        <f>$M15*O15/100</f>
        <v>0</v>
      </c>
      <c r="R15" s="105">
        <f>$N15*O15/100</f>
        <v>0</v>
      </c>
      <c r="S15" s="106"/>
      <c r="T15" s="124"/>
      <c r="U15" s="128"/>
      <c r="W15" s="207" t="s">
        <v>617</v>
      </c>
    </row>
    <row r="16" spans="1:23" ht="37.9" customHeight="1" x14ac:dyDescent="0.3">
      <c r="A16" s="69" t="s">
        <v>13</v>
      </c>
      <c r="B16" s="264" t="s">
        <v>182</v>
      </c>
      <c r="C16" s="265"/>
      <c r="D16" s="266"/>
      <c r="E16" s="185">
        <v>1.526</v>
      </c>
      <c r="F16" s="157">
        <v>600</v>
      </c>
      <c r="G16" s="157" t="s">
        <v>596</v>
      </c>
      <c r="H16" s="157">
        <v>185</v>
      </c>
      <c r="I16" s="157">
        <v>630</v>
      </c>
      <c r="J16" s="157" t="s">
        <v>586</v>
      </c>
      <c r="K16" s="157">
        <v>315</v>
      </c>
      <c r="L16" s="4"/>
      <c r="M16" s="4"/>
      <c r="N16" s="4">
        <v>100</v>
      </c>
      <c r="O16" s="163">
        <v>42068.514465514083</v>
      </c>
      <c r="P16" s="9">
        <f t="shared" ref="P16:P25" si="0">$L16*O16/100</f>
        <v>0</v>
      </c>
      <c r="Q16" s="9">
        <f t="shared" ref="Q16:Q25" si="1">$M16*O16/100</f>
        <v>0</v>
      </c>
      <c r="R16" s="105">
        <f t="shared" ref="R16:R25" si="2">$N16*O16/100</f>
        <v>42068.514465514083</v>
      </c>
      <c r="S16" s="124"/>
      <c r="T16" s="124"/>
      <c r="U16" s="127"/>
      <c r="V16" s="206"/>
      <c r="W16" s="207" t="s">
        <v>617</v>
      </c>
    </row>
    <row r="17" spans="1:23" ht="37.9" customHeight="1" x14ac:dyDescent="0.3">
      <c r="A17" s="69" t="s">
        <v>14</v>
      </c>
      <c r="B17" s="264" t="s">
        <v>183</v>
      </c>
      <c r="C17" s="265"/>
      <c r="D17" s="266"/>
      <c r="E17" s="185">
        <v>1.4</v>
      </c>
      <c r="F17" s="157">
        <v>600</v>
      </c>
      <c r="G17" s="157" t="s">
        <v>596</v>
      </c>
      <c r="H17" s="157">
        <v>185</v>
      </c>
      <c r="I17" s="157">
        <v>630</v>
      </c>
      <c r="J17" s="157" t="s">
        <v>586</v>
      </c>
      <c r="K17" s="157">
        <v>315</v>
      </c>
      <c r="L17" s="4"/>
      <c r="M17" s="4"/>
      <c r="N17" s="4">
        <v>100</v>
      </c>
      <c r="O17" s="163">
        <v>40825.95231696366</v>
      </c>
      <c r="P17" s="9">
        <f t="shared" si="0"/>
        <v>0</v>
      </c>
      <c r="Q17" s="9">
        <f t="shared" si="1"/>
        <v>0</v>
      </c>
      <c r="R17" s="105">
        <f t="shared" si="2"/>
        <v>40825.95231696366</v>
      </c>
      <c r="S17" s="124"/>
      <c r="T17" s="124"/>
      <c r="U17" s="106"/>
      <c r="V17" s="200"/>
      <c r="W17" s="207" t="s">
        <v>617</v>
      </c>
    </row>
    <row r="18" spans="1:23" ht="37.9" customHeight="1" x14ac:dyDescent="0.3">
      <c r="A18" s="69" t="s">
        <v>15</v>
      </c>
      <c r="B18" s="264" t="s">
        <v>184</v>
      </c>
      <c r="C18" s="265"/>
      <c r="D18" s="266"/>
      <c r="E18" s="185">
        <v>0.41</v>
      </c>
      <c r="F18" s="157">
        <v>200</v>
      </c>
      <c r="G18" s="157" t="s">
        <v>596</v>
      </c>
      <c r="H18" s="157">
        <v>36</v>
      </c>
      <c r="I18" s="157">
        <v>225</v>
      </c>
      <c r="J18" s="157" t="s">
        <v>586</v>
      </c>
      <c r="K18" s="157">
        <v>68</v>
      </c>
      <c r="L18" s="4">
        <v>100</v>
      </c>
      <c r="M18" s="4"/>
      <c r="N18" s="4"/>
      <c r="O18" s="163">
        <v>6020.8871996227508</v>
      </c>
      <c r="P18" s="9">
        <f t="shared" si="0"/>
        <v>6020.8871996227508</v>
      </c>
      <c r="Q18" s="9">
        <f t="shared" si="1"/>
        <v>0</v>
      </c>
      <c r="R18" s="105">
        <f t="shared" si="2"/>
        <v>0</v>
      </c>
      <c r="S18" s="106"/>
      <c r="T18" s="124"/>
      <c r="U18" s="124"/>
      <c r="W18" s="207" t="s">
        <v>617</v>
      </c>
    </row>
    <row r="19" spans="1:23" ht="37.9" customHeight="1" x14ac:dyDescent="0.3">
      <c r="A19" s="69" t="s">
        <v>159</v>
      </c>
      <c r="B19" s="264" t="s">
        <v>622</v>
      </c>
      <c r="C19" s="265"/>
      <c r="D19" s="266"/>
      <c r="E19" s="185">
        <v>1.5349999999999999</v>
      </c>
      <c r="F19" s="157">
        <v>150</v>
      </c>
      <c r="G19" s="157" t="s">
        <v>597</v>
      </c>
      <c r="H19" s="157">
        <v>23</v>
      </c>
      <c r="I19" s="157">
        <v>160</v>
      </c>
      <c r="J19" s="157" t="s">
        <v>586</v>
      </c>
      <c r="K19" s="157">
        <v>39</v>
      </c>
      <c r="L19" s="4"/>
      <c r="M19" s="4"/>
      <c r="N19" s="4">
        <v>100</v>
      </c>
      <c r="O19" s="163">
        <v>10246.391954872935</v>
      </c>
      <c r="P19" s="9">
        <f t="shared" si="0"/>
        <v>0</v>
      </c>
      <c r="Q19" s="9">
        <f t="shared" si="1"/>
        <v>0</v>
      </c>
      <c r="R19" s="105">
        <f t="shared" si="2"/>
        <v>10246.391954872935</v>
      </c>
      <c r="S19" s="124"/>
      <c r="T19" s="124"/>
      <c r="U19" s="127"/>
      <c r="W19" s="207" t="s">
        <v>617</v>
      </c>
    </row>
    <row r="20" spans="1:23" ht="37.9" customHeight="1" x14ac:dyDescent="0.3">
      <c r="A20" s="69" t="s">
        <v>16</v>
      </c>
      <c r="B20" s="264" t="s">
        <v>185</v>
      </c>
      <c r="C20" s="265"/>
      <c r="D20" s="266"/>
      <c r="E20" s="185">
        <v>0.6</v>
      </c>
      <c r="F20" s="157">
        <v>300</v>
      </c>
      <c r="G20" s="157" t="s">
        <v>596</v>
      </c>
      <c r="H20" s="157">
        <v>45</v>
      </c>
      <c r="I20" s="157">
        <v>315</v>
      </c>
      <c r="J20" s="157" t="s">
        <v>586</v>
      </c>
      <c r="K20" s="157">
        <v>92</v>
      </c>
      <c r="L20" s="4"/>
      <c r="M20" s="4">
        <v>100</v>
      </c>
      <c r="N20" s="4"/>
      <c r="O20" s="163">
        <v>9835.0282812244332</v>
      </c>
      <c r="P20" s="9">
        <f t="shared" si="0"/>
        <v>0</v>
      </c>
      <c r="Q20" s="9">
        <f t="shared" si="1"/>
        <v>9835.0282812244332</v>
      </c>
      <c r="R20" s="105">
        <f t="shared" si="2"/>
        <v>0</v>
      </c>
      <c r="S20" s="124"/>
      <c r="T20" s="127"/>
      <c r="U20" s="124"/>
      <c r="W20" s="207" t="s">
        <v>617</v>
      </c>
    </row>
    <row r="21" spans="1:23" ht="37.9" customHeight="1" x14ac:dyDescent="0.3">
      <c r="A21" s="69" t="s">
        <v>17</v>
      </c>
      <c r="B21" s="264" t="s">
        <v>186</v>
      </c>
      <c r="C21" s="265"/>
      <c r="D21" s="266"/>
      <c r="E21" s="185">
        <v>0.5</v>
      </c>
      <c r="F21" s="157">
        <v>200</v>
      </c>
      <c r="G21" s="157" t="s">
        <v>597</v>
      </c>
      <c r="H21" s="157">
        <v>36</v>
      </c>
      <c r="I21" s="157">
        <v>225</v>
      </c>
      <c r="J21" s="157" t="s">
        <v>586</v>
      </c>
      <c r="K21" s="157">
        <v>68</v>
      </c>
      <c r="L21" s="4"/>
      <c r="M21" s="4"/>
      <c r="N21" s="4">
        <v>100</v>
      </c>
      <c r="O21" s="163">
        <v>6819.8103293085314</v>
      </c>
      <c r="P21" s="9">
        <f t="shared" si="0"/>
        <v>0</v>
      </c>
      <c r="Q21" s="9">
        <f t="shared" si="1"/>
        <v>0</v>
      </c>
      <c r="R21" s="105">
        <f t="shared" si="2"/>
        <v>6819.8103293085323</v>
      </c>
      <c r="S21" s="124"/>
      <c r="T21" s="124"/>
      <c r="U21" s="127"/>
      <c r="W21" s="207" t="s">
        <v>617</v>
      </c>
    </row>
    <row r="22" spans="1:23" ht="37.9" customHeight="1" x14ac:dyDescent="0.3">
      <c r="A22" s="69" t="s">
        <v>108</v>
      </c>
      <c r="B22" s="264" t="s">
        <v>187</v>
      </c>
      <c r="C22" s="265"/>
      <c r="D22" s="266"/>
      <c r="E22" s="185">
        <v>0.42</v>
      </c>
      <c r="F22" s="157">
        <v>300</v>
      </c>
      <c r="G22" s="157" t="s">
        <v>596</v>
      </c>
      <c r="H22" s="157">
        <v>45</v>
      </c>
      <c r="I22" s="157">
        <v>315</v>
      </c>
      <c r="J22" s="157" t="s">
        <v>586</v>
      </c>
      <c r="K22" s="157">
        <v>92</v>
      </c>
      <c r="L22" s="4"/>
      <c r="M22" s="4"/>
      <c r="N22" s="4">
        <v>100</v>
      </c>
      <c r="O22" s="163">
        <v>10254.770045882209</v>
      </c>
      <c r="P22" s="9">
        <f t="shared" si="0"/>
        <v>0</v>
      </c>
      <c r="Q22" s="9">
        <f t="shared" si="1"/>
        <v>0</v>
      </c>
      <c r="R22" s="105">
        <f t="shared" si="2"/>
        <v>10254.770045882209</v>
      </c>
      <c r="S22" s="124"/>
      <c r="T22" s="124"/>
      <c r="U22" s="127"/>
      <c r="W22" s="207" t="s">
        <v>617</v>
      </c>
    </row>
    <row r="23" spans="1:23" ht="37.9" customHeight="1" x14ac:dyDescent="0.3">
      <c r="A23" s="69" t="s">
        <v>109</v>
      </c>
      <c r="B23" s="264" t="s">
        <v>188</v>
      </c>
      <c r="C23" s="265"/>
      <c r="D23" s="266"/>
      <c r="E23" s="185">
        <v>0.35</v>
      </c>
      <c r="F23" s="157">
        <v>300</v>
      </c>
      <c r="G23" s="157" t="s">
        <v>596</v>
      </c>
      <c r="H23" s="157">
        <v>45</v>
      </c>
      <c r="I23" s="157">
        <v>315</v>
      </c>
      <c r="J23" s="157" t="s">
        <v>586</v>
      </c>
      <c r="K23" s="157">
        <v>92</v>
      </c>
      <c r="L23" s="4">
        <v>100</v>
      </c>
      <c r="M23" s="4"/>
      <c r="N23" s="4"/>
      <c r="O23" s="163">
        <v>5450.2458505560007</v>
      </c>
      <c r="P23" s="9">
        <f t="shared" si="0"/>
        <v>5450.2458505560007</v>
      </c>
      <c r="Q23" s="9">
        <f t="shared" si="1"/>
        <v>0</v>
      </c>
      <c r="R23" s="105">
        <f t="shared" si="2"/>
        <v>0</v>
      </c>
      <c r="S23" s="127"/>
      <c r="T23" s="124"/>
      <c r="U23" s="124"/>
      <c r="W23" s="207" t="s">
        <v>617</v>
      </c>
    </row>
    <row r="24" spans="1:23" ht="37.9" customHeight="1" x14ac:dyDescent="0.3">
      <c r="A24" s="69" t="s">
        <v>110</v>
      </c>
      <c r="B24" s="264" t="s">
        <v>189</v>
      </c>
      <c r="C24" s="265"/>
      <c r="D24" s="266"/>
      <c r="E24" s="185">
        <v>1.7</v>
      </c>
      <c r="F24" s="157">
        <v>250</v>
      </c>
      <c r="G24" s="157" t="s">
        <v>596</v>
      </c>
      <c r="H24" s="157">
        <v>34</v>
      </c>
      <c r="I24" s="157">
        <v>315</v>
      </c>
      <c r="J24" s="157" t="s">
        <v>586</v>
      </c>
      <c r="K24" s="157">
        <v>84</v>
      </c>
      <c r="L24" s="4"/>
      <c r="M24" s="4">
        <v>100</v>
      </c>
      <c r="N24" s="4"/>
      <c r="O24" s="163">
        <v>14844.887142207173</v>
      </c>
      <c r="P24" s="9">
        <f t="shared" si="0"/>
        <v>0</v>
      </c>
      <c r="Q24" s="9">
        <f t="shared" si="1"/>
        <v>14844.887142207173</v>
      </c>
      <c r="R24" s="105">
        <f t="shared" si="2"/>
        <v>0</v>
      </c>
      <c r="S24" s="124"/>
      <c r="T24" s="127"/>
      <c r="U24" s="124"/>
      <c r="W24" s="207" t="s">
        <v>617</v>
      </c>
    </row>
    <row r="25" spans="1:23" ht="37.9" customHeight="1" x14ac:dyDescent="0.3">
      <c r="A25" s="69" t="s">
        <v>111</v>
      </c>
      <c r="B25" s="264" t="s">
        <v>190</v>
      </c>
      <c r="C25" s="265"/>
      <c r="D25" s="266"/>
      <c r="E25" s="185">
        <v>0.27</v>
      </c>
      <c r="F25" s="157">
        <v>250</v>
      </c>
      <c r="G25" s="157" t="s">
        <v>596</v>
      </c>
      <c r="H25" s="157">
        <v>34</v>
      </c>
      <c r="I25" s="157">
        <v>280</v>
      </c>
      <c r="J25" s="157" t="s">
        <v>586</v>
      </c>
      <c r="K25" s="157">
        <v>84</v>
      </c>
      <c r="L25" s="4"/>
      <c r="M25" s="4"/>
      <c r="N25" s="4">
        <v>100</v>
      </c>
      <c r="O25" s="163">
        <v>4100.8248940570847</v>
      </c>
      <c r="P25" s="9">
        <f t="shared" si="0"/>
        <v>0</v>
      </c>
      <c r="Q25" s="9">
        <f t="shared" si="1"/>
        <v>0</v>
      </c>
      <c r="R25" s="105">
        <f t="shared" si="2"/>
        <v>4100.8248940570847</v>
      </c>
      <c r="S25" s="124"/>
      <c r="T25" s="124"/>
      <c r="U25" s="127"/>
      <c r="W25" s="207" t="s">
        <v>617</v>
      </c>
    </row>
    <row r="26" spans="1:23" s="2" customFormat="1" ht="69" customHeight="1" x14ac:dyDescent="0.3">
      <c r="A26" s="70"/>
      <c r="B26" s="271" t="s">
        <v>176</v>
      </c>
      <c r="C26" s="272"/>
      <c r="D26" s="273"/>
      <c r="E26" s="227"/>
      <c r="F26" s="227"/>
      <c r="G26" s="227"/>
      <c r="H26" s="227"/>
      <c r="I26" s="227"/>
      <c r="J26" s="227"/>
      <c r="K26" s="227"/>
      <c r="L26" s="229"/>
      <c r="M26" s="229"/>
      <c r="N26" s="229"/>
      <c r="O26" s="232">
        <f>SUM(O12:O25)</f>
        <v>169106.3894785053</v>
      </c>
      <c r="P26" s="230">
        <f>SUM(P12:P25)</f>
        <v>22703.936298234752</v>
      </c>
      <c r="Q26" s="230">
        <f>SUM(Q12:Q25)</f>
        <v>32086.189173672043</v>
      </c>
      <c r="R26" s="230">
        <f>SUM(R12:R25)</f>
        <v>114316.2640065985</v>
      </c>
      <c r="S26" s="267"/>
      <c r="T26" s="268"/>
      <c r="U26" s="269"/>
      <c r="V26" s="137"/>
      <c r="W26" s="137"/>
    </row>
    <row r="27" spans="1:23" s="2" customFormat="1" ht="37.9" customHeight="1" x14ac:dyDescent="0.3">
      <c r="A27" s="70"/>
      <c r="B27" s="258" t="s">
        <v>628</v>
      </c>
      <c r="C27" s="259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59"/>
      <c r="O27" s="259"/>
      <c r="P27" s="259"/>
      <c r="Q27" s="259"/>
      <c r="R27" s="259"/>
      <c r="S27" s="259"/>
      <c r="T27" s="259"/>
      <c r="U27" s="260"/>
      <c r="V27" s="137"/>
      <c r="W27" s="137"/>
    </row>
    <row r="28" spans="1:23" ht="47.45" customHeight="1" x14ac:dyDescent="0.3">
      <c r="A28" s="69" t="s">
        <v>112</v>
      </c>
      <c r="B28" s="264" t="s">
        <v>203</v>
      </c>
      <c r="C28" s="265"/>
      <c r="D28" s="266"/>
      <c r="E28" s="184">
        <v>2</v>
      </c>
      <c r="F28" s="6"/>
      <c r="G28" s="6"/>
      <c r="H28" s="6"/>
      <c r="I28" s="6">
        <v>900</v>
      </c>
      <c r="J28" s="6" t="s">
        <v>586</v>
      </c>
      <c r="K28" s="6">
        <v>1028</v>
      </c>
      <c r="L28" s="4"/>
      <c r="M28" s="4"/>
      <c r="N28" s="4">
        <v>100</v>
      </c>
      <c r="O28" s="163">
        <v>9800</v>
      </c>
      <c r="P28" s="9">
        <f>$L28*O28/100</f>
        <v>0</v>
      </c>
      <c r="Q28" s="9">
        <f>$M28*O28/100</f>
        <v>0</v>
      </c>
      <c r="R28" s="105">
        <f>$N28*O28/100</f>
        <v>9800</v>
      </c>
      <c r="S28" s="124"/>
      <c r="T28" s="124"/>
      <c r="U28" s="106"/>
      <c r="W28" s="207" t="s">
        <v>617</v>
      </c>
    </row>
    <row r="29" spans="1:23" ht="40.9" customHeight="1" x14ac:dyDescent="0.3">
      <c r="A29" s="69"/>
      <c r="B29" s="258" t="s">
        <v>629</v>
      </c>
      <c r="C29" s="259"/>
      <c r="D29" s="259"/>
      <c r="E29" s="259"/>
      <c r="F29" s="259"/>
      <c r="G29" s="259"/>
      <c r="H29" s="259"/>
      <c r="I29" s="259"/>
      <c r="J29" s="259"/>
      <c r="K29" s="259"/>
      <c r="L29" s="259"/>
      <c r="M29" s="259"/>
      <c r="N29" s="259"/>
      <c r="O29" s="259"/>
      <c r="P29" s="259"/>
      <c r="Q29" s="259"/>
      <c r="R29" s="259"/>
      <c r="S29" s="259"/>
      <c r="T29" s="270"/>
      <c r="U29" s="260"/>
    </row>
    <row r="30" spans="1:23" ht="51.6" customHeight="1" x14ac:dyDescent="0.3">
      <c r="A30" s="69" t="s">
        <v>162</v>
      </c>
      <c r="B30" s="264" t="s">
        <v>191</v>
      </c>
      <c r="C30" s="265"/>
      <c r="D30" s="266"/>
      <c r="E30" s="184">
        <v>1.329</v>
      </c>
      <c r="F30" s="6">
        <v>500</v>
      </c>
      <c r="G30" s="6" t="s">
        <v>607</v>
      </c>
      <c r="H30" s="6">
        <v>58</v>
      </c>
      <c r="I30" s="6">
        <v>630</v>
      </c>
      <c r="J30" s="6" t="s">
        <v>598</v>
      </c>
      <c r="K30" s="6">
        <v>71</v>
      </c>
      <c r="L30" s="4"/>
      <c r="M30" s="4">
        <v>100</v>
      </c>
      <c r="N30" s="4"/>
      <c r="O30" s="163">
        <v>16897.062134646487</v>
      </c>
      <c r="P30" s="9">
        <f>$L30*O30/100</f>
        <v>0</v>
      </c>
      <c r="Q30" s="9">
        <f>$M30*O30/100</f>
        <v>16897.062134646487</v>
      </c>
      <c r="R30" s="105">
        <f>$N30*O30/100</f>
        <v>0</v>
      </c>
      <c r="S30" s="124"/>
      <c r="T30" s="127"/>
      <c r="U30" s="124"/>
      <c r="W30" s="207" t="s">
        <v>617</v>
      </c>
    </row>
    <row r="31" spans="1:23" ht="51.6" customHeight="1" x14ac:dyDescent="0.3">
      <c r="A31" s="69" t="s">
        <v>113</v>
      </c>
      <c r="B31" s="264" t="s">
        <v>192</v>
      </c>
      <c r="C31" s="265"/>
      <c r="D31" s="266"/>
      <c r="E31" s="184">
        <v>0.6</v>
      </c>
      <c r="F31" s="164" t="s">
        <v>599</v>
      </c>
      <c r="G31" s="164" t="s">
        <v>607</v>
      </c>
      <c r="H31" s="164">
        <v>51</v>
      </c>
      <c r="I31" s="164">
        <v>400</v>
      </c>
      <c r="J31" s="164" t="s">
        <v>586</v>
      </c>
      <c r="K31" s="164">
        <v>64</v>
      </c>
      <c r="L31" s="4"/>
      <c r="M31" s="4"/>
      <c r="N31" s="4">
        <v>100</v>
      </c>
      <c r="O31" s="163">
        <v>20397.882607499108</v>
      </c>
      <c r="P31" s="9">
        <f t="shared" ref="P31:P41" si="3">$L31*O31/100</f>
        <v>0</v>
      </c>
      <c r="Q31" s="9">
        <f t="shared" ref="Q31:Q39" si="4">$M31*O31/100</f>
        <v>0</v>
      </c>
      <c r="R31" s="105">
        <f t="shared" ref="R31:R39" si="5">$N31*O31/100</f>
        <v>20397.882607499108</v>
      </c>
      <c r="S31" s="124"/>
      <c r="T31" s="124"/>
      <c r="U31" s="127"/>
      <c r="W31" s="207" t="s">
        <v>617</v>
      </c>
    </row>
    <row r="32" spans="1:23" ht="51.6" customHeight="1" x14ac:dyDescent="0.3">
      <c r="A32" s="69" t="s">
        <v>114</v>
      </c>
      <c r="B32" s="264" t="s">
        <v>193</v>
      </c>
      <c r="C32" s="265"/>
      <c r="D32" s="266"/>
      <c r="E32" s="184">
        <v>3.7</v>
      </c>
      <c r="F32" s="164">
        <v>200</v>
      </c>
      <c r="G32" s="164" t="s">
        <v>605</v>
      </c>
      <c r="H32" s="164">
        <v>24</v>
      </c>
      <c r="I32" s="164">
        <v>225</v>
      </c>
      <c r="J32" s="164" t="s">
        <v>586</v>
      </c>
      <c r="K32" s="164">
        <v>32</v>
      </c>
      <c r="L32" s="4"/>
      <c r="M32" s="4"/>
      <c r="N32" s="4">
        <v>100</v>
      </c>
      <c r="O32" s="163">
        <v>51053.141679503344</v>
      </c>
      <c r="P32" s="9">
        <f t="shared" si="3"/>
        <v>0</v>
      </c>
      <c r="Q32" s="9">
        <f t="shared" si="4"/>
        <v>0</v>
      </c>
      <c r="R32" s="105">
        <f t="shared" si="5"/>
        <v>51053.141679503344</v>
      </c>
      <c r="S32" s="124"/>
      <c r="T32" s="124"/>
      <c r="U32" s="127"/>
      <c r="W32" s="207" t="s">
        <v>617</v>
      </c>
    </row>
    <row r="33" spans="1:23" ht="51.6" customHeight="1" x14ac:dyDescent="0.3">
      <c r="A33" s="69" t="s">
        <v>115</v>
      </c>
      <c r="B33" s="264" t="s">
        <v>194</v>
      </c>
      <c r="C33" s="265"/>
      <c r="D33" s="266"/>
      <c r="E33" s="184">
        <v>5.6</v>
      </c>
      <c r="F33" s="164">
        <v>300</v>
      </c>
      <c r="G33" s="164" t="s">
        <v>605</v>
      </c>
      <c r="H33" s="164">
        <v>45</v>
      </c>
      <c r="I33" s="164">
        <v>315</v>
      </c>
      <c r="J33" s="164" t="s">
        <v>586</v>
      </c>
      <c r="K33" s="164">
        <v>68</v>
      </c>
      <c r="L33" s="4"/>
      <c r="M33" s="4"/>
      <c r="N33" s="4">
        <v>100</v>
      </c>
      <c r="O33" s="163">
        <v>80576.56605051017</v>
      </c>
      <c r="P33" s="9">
        <f t="shared" si="3"/>
        <v>0</v>
      </c>
      <c r="Q33" s="9">
        <f t="shared" si="4"/>
        <v>0</v>
      </c>
      <c r="R33" s="105">
        <f t="shared" si="5"/>
        <v>80576.56605051017</v>
      </c>
      <c r="S33" s="124"/>
      <c r="T33" s="124"/>
      <c r="U33" s="106"/>
      <c r="V33" s="186"/>
      <c r="W33" s="207" t="s">
        <v>617</v>
      </c>
    </row>
    <row r="34" spans="1:23" ht="51.6" customHeight="1" x14ac:dyDescent="0.3">
      <c r="A34" s="69" t="s">
        <v>147</v>
      </c>
      <c r="B34" s="264" t="s">
        <v>195</v>
      </c>
      <c r="C34" s="265"/>
      <c r="D34" s="266"/>
      <c r="E34" s="184">
        <v>0.5</v>
      </c>
      <c r="F34" s="164">
        <v>300</v>
      </c>
      <c r="G34" s="164" t="s">
        <v>587</v>
      </c>
      <c r="H34" s="164">
        <v>37</v>
      </c>
      <c r="I34" s="164">
        <v>315</v>
      </c>
      <c r="J34" s="164" t="s">
        <v>586</v>
      </c>
      <c r="K34" s="164">
        <v>54</v>
      </c>
      <c r="L34" s="4"/>
      <c r="M34" s="4">
        <v>100</v>
      </c>
      <c r="N34" s="4"/>
      <c r="O34" s="163">
        <v>9775.1490848558824</v>
      </c>
      <c r="P34" s="9">
        <f t="shared" si="3"/>
        <v>0</v>
      </c>
      <c r="Q34" s="9">
        <f t="shared" si="4"/>
        <v>9775.1490848558824</v>
      </c>
      <c r="R34" s="105">
        <f t="shared" si="5"/>
        <v>0</v>
      </c>
      <c r="S34" s="124"/>
      <c r="T34" s="106"/>
      <c r="U34" s="124"/>
      <c r="W34" s="207" t="s">
        <v>617</v>
      </c>
    </row>
    <row r="35" spans="1:23" ht="51.6" customHeight="1" x14ac:dyDescent="0.3">
      <c r="A35" s="69" t="s">
        <v>149</v>
      </c>
      <c r="B35" s="264" t="s">
        <v>196</v>
      </c>
      <c r="C35" s="265"/>
      <c r="D35" s="266"/>
      <c r="E35" s="184">
        <v>0.215</v>
      </c>
      <c r="F35" s="164">
        <v>500</v>
      </c>
      <c r="G35" s="164" t="s">
        <v>587</v>
      </c>
      <c r="H35" s="164">
        <v>58</v>
      </c>
      <c r="I35" s="164">
        <v>560</v>
      </c>
      <c r="J35" s="164" t="s">
        <v>586</v>
      </c>
      <c r="K35" s="164">
        <v>71</v>
      </c>
      <c r="L35" s="4">
        <v>100</v>
      </c>
      <c r="M35" s="4"/>
      <c r="N35" s="4"/>
      <c r="O35" s="163">
        <v>8809.7385701227486</v>
      </c>
      <c r="P35" s="9">
        <f t="shared" si="3"/>
        <v>8809.7385701227486</v>
      </c>
      <c r="Q35" s="9">
        <f t="shared" si="4"/>
        <v>0</v>
      </c>
      <c r="R35" s="105">
        <f t="shared" si="5"/>
        <v>0</v>
      </c>
      <c r="S35" s="106"/>
      <c r="T35" s="124"/>
      <c r="U35" s="124"/>
      <c r="V35" s="75" t="s">
        <v>603</v>
      </c>
      <c r="W35" s="207" t="s">
        <v>617</v>
      </c>
    </row>
    <row r="36" spans="1:23" ht="51.6" customHeight="1" x14ac:dyDescent="0.3">
      <c r="A36" s="69" t="s">
        <v>157</v>
      </c>
      <c r="B36" s="264" t="s">
        <v>197</v>
      </c>
      <c r="C36" s="265"/>
      <c r="D36" s="266"/>
      <c r="E36" s="184">
        <v>0.7</v>
      </c>
      <c r="F36" s="164">
        <v>250</v>
      </c>
      <c r="G36" s="164" t="s">
        <v>587</v>
      </c>
      <c r="H36" s="164">
        <v>27</v>
      </c>
      <c r="I36" s="164">
        <v>250</v>
      </c>
      <c r="J36" s="164" t="s">
        <v>586</v>
      </c>
      <c r="K36" s="164">
        <v>42</v>
      </c>
      <c r="L36" s="4"/>
      <c r="M36" s="4">
        <v>100</v>
      </c>
      <c r="N36" s="4"/>
      <c r="O36" s="163">
        <v>9816.9201950819224</v>
      </c>
      <c r="P36" s="9">
        <f t="shared" si="3"/>
        <v>0</v>
      </c>
      <c r="Q36" s="9">
        <f t="shared" si="4"/>
        <v>9816.9201950819224</v>
      </c>
      <c r="R36" s="105">
        <f t="shared" si="5"/>
        <v>0</v>
      </c>
      <c r="S36" s="124"/>
      <c r="T36" s="106"/>
      <c r="U36" s="124"/>
      <c r="W36" s="207" t="s">
        <v>617</v>
      </c>
    </row>
    <row r="37" spans="1:23" ht="51.6" customHeight="1" x14ac:dyDescent="0.3">
      <c r="A37" s="69" t="s">
        <v>158</v>
      </c>
      <c r="B37" s="264" t="s">
        <v>198</v>
      </c>
      <c r="C37" s="265"/>
      <c r="D37" s="266"/>
      <c r="E37" s="184">
        <v>0.7</v>
      </c>
      <c r="F37" s="164">
        <v>250</v>
      </c>
      <c r="G37" s="164" t="s">
        <v>587</v>
      </c>
      <c r="H37" s="164">
        <v>27</v>
      </c>
      <c r="I37" s="164">
        <v>250</v>
      </c>
      <c r="J37" s="164" t="s">
        <v>586</v>
      </c>
      <c r="K37" s="164">
        <v>42</v>
      </c>
      <c r="L37" s="4"/>
      <c r="M37" s="4">
        <v>100</v>
      </c>
      <c r="N37" s="4"/>
      <c r="O37" s="163">
        <v>9838.5514400733318</v>
      </c>
      <c r="P37" s="9">
        <f t="shared" si="3"/>
        <v>0</v>
      </c>
      <c r="Q37" s="9">
        <f t="shared" si="4"/>
        <v>9838.5514400733318</v>
      </c>
      <c r="R37" s="105">
        <f t="shared" si="5"/>
        <v>0</v>
      </c>
      <c r="S37" s="124"/>
      <c r="T37" s="106"/>
      <c r="U37" s="124"/>
      <c r="W37" s="207" t="s">
        <v>617</v>
      </c>
    </row>
    <row r="38" spans="1:23" ht="51.6" customHeight="1" x14ac:dyDescent="0.3">
      <c r="A38" s="69" t="s">
        <v>163</v>
      </c>
      <c r="B38" s="264" t="s">
        <v>199</v>
      </c>
      <c r="C38" s="265"/>
      <c r="D38" s="266"/>
      <c r="E38" s="184">
        <v>0.44</v>
      </c>
      <c r="F38" s="164">
        <v>300</v>
      </c>
      <c r="G38" s="164" t="s">
        <v>587</v>
      </c>
      <c r="H38" s="164">
        <v>37</v>
      </c>
      <c r="I38" s="164">
        <v>315</v>
      </c>
      <c r="J38" s="164" t="s">
        <v>586</v>
      </c>
      <c r="K38" s="164">
        <v>54</v>
      </c>
      <c r="L38" s="4"/>
      <c r="M38" s="4">
        <v>100</v>
      </c>
      <c r="N38" s="4"/>
      <c r="O38" s="163">
        <v>9774.562014713576</v>
      </c>
      <c r="P38" s="9">
        <f t="shared" si="3"/>
        <v>0</v>
      </c>
      <c r="Q38" s="9">
        <f t="shared" si="4"/>
        <v>9774.562014713576</v>
      </c>
      <c r="R38" s="105">
        <f t="shared" si="5"/>
        <v>0</v>
      </c>
      <c r="S38" s="124"/>
      <c r="T38" s="106"/>
      <c r="U38" s="124"/>
      <c r="W38" s="207" t="s">
        <v>617</v>
      </c>
    </row>
    <row r="39" spans="1:23" ht="51.6" customHeight="1" x14ac:dyDescent="0.3">
      <c r="A39" s="69" t="s">
        <v>164</v>
      </c>
      <c r="B39" s="264" t="s">
        <v>200</v>
      </c>
      <c r="C39" s="265"/>
      <c r="D39" s="266"/>
      <c r="E39" s="184">
        <v>0.25</v>
      </c>
      <c r="F39" s="164">
        <v>250</v>
      </c>
      <c r="G39" s="164" t="s">
        <v>587</v>
      </c>
      <c r="H39" s="164">
        <v>37</v>
      </c>
      <c r="I39" s="164">
        <v>315</v>
      </c>
      <c r="J39" s="164" t="s">
        <v>586</v>
      </c>
      <c r="K39" s="164">
        <v>54</v>
      </c>
      <c r="L39" s="4"/>
      <c r="M39" s="4"/>
      <c r="N39" s="4">
        <v>100</v>
      </c>
      <c r="O39" s="163">
        <v>5613.6484755265492</v>
      </c>
      <c r="P39" s="9">
        <f t="shared" si="3"/>
        <v>0</v>
      </c>
      <c r="Q39" s="9">
        <f t="shared" si="4"/>
        <v>0</v>
      </c>
      <c r="R39" s="105">
        <f t="shared" si="5"/>
        <v>5613.6484755265492</v>
      </c>
      <c r="S39" s="124"/>
      <c r="T39" s="124"/>
      <c r="U39" s="127"/>
      <c r="W39" s="207" t="s">
        <v>617</v>
      </c>
    </row>
    <row r="40" spans="1:23" ht="51.6" customHeight="1" x14ac:dyDescent="0.3">
      <c r="A40" s="69" t="s">
        <v>165</v>
      </c>
      <c r="B40" s="264" t="s">
        <v>201</v>
      </c>
      <c r="C40" s="265"/>
      <c r="D40" s="266"/>
      <c r="E40" s="184">
        <v>0.23</v>
      </c>
      <c r="F40" s="164">
        <v>1000</v>
      </c>
      <c r="G40" s="164" t="s">
        <v>607</v>
      </c>
      <c r="H40" s="164">
        <v>286</v>
      </c>
      <c r="I40" s="164">
        <v>1000</v>
      </c>
      <c r="J40" s="164" t="s">
        <v>586</v>
      </c>
      <c r="K40" s="164">
        <v>345</v>
      </c>
      <c r="L40" s="4"/>
      <c r="M40" s="4"/>
      <c r="N40" s="4">
        <v>100</v>
      </c>
      <c r="O40" s="163">
        <v>10171.705498728599</v>
      </c>
      <c r="P40" s="9">
        <f t="shared" si="3"/>
        <v>0</v>
      </c>
      <c r="Q40" s="9">
        <f t="shared" ref="Q40:Q41" si="6">$M40*O40/100</f>
        <v>0</v>
      </c>
      <c r="R40" s="105">
        <f t="shared" ref="R40:R41" si="7">$N40*O40/100</f>
        <v>10171.705498728599</v>
      </c>
      <c r="S40" s="124"/>
      <c r="T40" s="124"/>
      <c r="U40" s="129"/>
      <c r="V40" s="201"/>
      <c r="W40" s="207" t="s">
        <v>617</v>
      </c>
    </row>
    <row r="41" spans="1:23" ht="51.6" customHeight="1" x14ac:dyDescent="0.3">
      <c r="A41" s="69" t="s">
        <v>166</v>
      </c>
      <c r="B41" s="264" t="s">
        <v>202</v>
      </c>
      <c r="C41" s="265"/>
      <c r="D41" s="266"/>
      <c r="E41" s="184">
        <v>0.115</v>
      </c>
      <c r="F41" s="164">
        <v>1000</v>
      </c>
      <c r="G41" s="164" t="s">
        <v>596</v>
      </c>
      <c r="H41" s="164">
        <v>286</v>
      </c>
      <c r="I41" s="164">
        <v>1000</v>
      </c>
      <c r="J41" s="164" t="s">
        <v>586</v>
      </c>
      <c r="K41" s="164">
        <v>345</v>
      </c>
      <c r="L41" s="4"/>
      <c r="M41" s="4"/>
      <c r="N41" s="4">
        <v>100</v>
      </c>
      <c r="O41" s="163">
        <v>5130.3473638142495</v>
      </c>
      <c r="P41" s="9">
        <f t="shared" si="3"/>
        <v>0</v>
      </c>
      <c r="Q41" s="9">
        <f t="shared" si="6"/>
        <v>0</v>
      </c>
      <c r="R41" s="105">
        <f t="shared" si="7"/>
        <v>5130.3473638142495</v>
      </c>
      <c r="S41" s="124"/>
      <c r="T41" s="124"/>
      <c r="U41" s="129"/>
      <c r="V41" s="201"/>
      <c r="W41" s="207" t="s">
        <v>617</v>
      </c>
    </row>
    <row r="42" spans="1:23" ht="72.599999999999994" customHeight="1" x14ac:dyDescent="0.3">
      <c r="A42" s="3"/>
      <c r="B42" s="271" t="s">
        <v>117</v>
      </c>
      <c r="C42" s="272"/>
      <c r="D42" s="273"/>
      <c r="E42" s="233"/>
      <c r="F42" s="233"/>
      <c r="G42" s="233"/>
      <c r="H42" s="233"/>
      <c r="I42" s="233"/>
      <c r="J42" s="233"/>
      <c r="K42" s="233"/>
      <c r="L42" s="229"/>
      <c r="M42" s="229"/>
      <c r="N42" s="229"/>
      <c r="O42" s="232">
        <f>SUM(O28+O30+O31+O32+O33++O34+O35+O36+O37+O38+O39+O40+O41)</f>
        <v>247655.27511507596</v>
      </c>
      <c r="P42" s="232">
        <f>SUM(P28+P30+P31+P32+P33+P34+P35+P36+P37+P38+P39+P40+P41)</f>
        <v>8809.7385701227486</v>
      </c>
      <c r="Q42" s="232">
        <f t="shared" ref="Q42:R42" si="8">SUM(Q28+Q30+Q31+Q32+Q33+Q34+Q35+Q36+Q37+Q38+Q39+Q40+Q41)</f>
        <v>56102.244869371199</v>
      </c>
      <c r="R42" s="232">
        <f t="shared" si="8"/>
        <v>182743.291675582</v>
      </c>
      <c r="S42" s="267"/>
      <c r="T42" s="268"/>
      <c r="U42" s="269"/>
    </row>
    <row r="43" spans="1:23" ht="30" customHeight="1" x14ac:dyDescent="0.3">
      <c r="A43" s="228" t="s">
        <v>43</v>
      </c>
      <c r="B43" s="261" t="s">
        <v>116</v>
      </c>
      <c r="C43" s="262"/>
      <c r="D43" s="262"/>
      <c r="E43" s="262"/>
      <c r="F43" s="262"/>
      <c r="G43" s="262"/>
      <c r="H43" s="262"/>
      <c r="I43" s="262"/>
      <c r="J43" s="262"/>
      <c r="K43" s="262"/>
      <c r="L43" s="262"/>
      <c r="M43" s="262"/>
      <c r="N43" s="262"/>
      <c r="O43" s="262"/>
      <c r="P43" s="262"/>
      <c r="Q43" s="262"/>
      <c r="R43" s="262"/>
      <c r="S43" s="262"/>
      <c r="T43" s="262"/>
      <c r="U43" s="263"/>
    </row>
    <row r="44" spans="1:23" ht="45" customHeight="1" x14ac:dyDescent="0.3">
      <c r="A44" s="3"/>
      <c r="B44" s="258" t="s">
        <v>630</v>
      </c>
      <c r="C44" s="259"/>
      <c r="D44" s="259"/>
      <c r="E44" s="259"/>
      <c r="F44" s="259"/>
      <c r="G44" s="259"/>
      <c r="H44" s="259"/>
      <c r="I44" s="259"/>
      <c r="J44" s="259"/>
      <c r="K44" s="259"/>
      <c r="L44" s="259"/>
      <c r="M44" s="259"/>
      <c r="N44" s="259"/>
      <c r="O44" s="259"/>
      <c r="P44" s="259"/>
      <c r="Q44" s="259"/>
      <c r="R44" s="259"/>
      <c r="S44" s="259"/>
      <c r="T44" s="259"/>
      <c r="U44" s="260"/>
    </row>
    <row r="45" spans="1:23" ht="47.45" customHeight="1" x14ac:dyDescent="0.3">
      <c r="A45" s="70" t="s">
        <v>93</v>
      </c>
      <c r="B45" s="264" t="s">
        <v>204</v>
      </c>
      <c r="C45" s="265"/>
      <c r="D45" s="266"/>
      <c r="E45" s="183">
        <v>1</v>
      </c>
      <c r="F45" s="156">
        <v>500</v>
      </c>
      <c r="G45" s="156" t="s">
        <v>596</v>
      </c>
      <c r="H45" s="157">
        <v>185</v>
      </c>
      <c r="I45" s="156">
        <v>500</v>
      </c>
      <c r="J45" s="156" t="s">
        <v>586</v>
      </c>
      <c r="K45" s="164">
        <v>315</v>
      </c>
      <c r="L45" s="4"/>
      <c r="M45" s="4">
        <v>100</v>
      </c>
      <c r="N45" s="4"/>
      <c r="O45" s="9">
        <v>16950.137321691996</v>
      </c>
      <c r="P45" s="9">
        <f>$L45*O45/100</f>
        <v>0</v>
      </c>
      <c r="Q45" s="9">
        <f>$M45*O45/100</f>
        <v>16950.137321691996</v>
      </c>
      <c r="R45" s="9">
        <f>$N45*O45/100</f>
        <v>0</v>
      </c>
      <c r="S45" s="124"/>
      <c r="T45" s="106"/>
      <c r="U45" s="5"/>
      <c r="W45" s="207" t="s">
        <v>617</v>
      </c>
    </row>
    <row r="46" spans="1:23" ht="47.45" customHeight="1" x14ac:dyDescent="0.3">
      <c r="A46" s="70" t="s">
        <v>94</v>
      </c>
      <c r="B46" s="264" t="s">
        <v>205</v>
      </c>
      <c r="C46" s="265"/>
      <c r="D46" s="266"/>
      <c r="E46" s="183">
        <v>0.2</v>
      </c>
      <c r="F46" s="156">
        <v>500</v>
      </c>
      <c r="G46" s="156" t="s">
        <v>596</v>
      </c>
      <c r="H46" s="157">
        <v>185</v>
      </c>
      <c r="I46" s="156">
        <v>500</v>
      </c>
      <c r="J46" s="156" t="s">
        <v>586</v>
      </c>
      <c r="K46" s="164">
        <v>315</v>
      </c>
      <c r="L46" s="4">
        <v>100</v>
      </c>
      <c r="M46" s="4"/>
      <c r="N46" s="4"/>
      <c r="O46" s="9">
        <v>3572.3163236085002</v>
      </c>
      <c r="P46" s="9">
        <f>$L46*O46/100</f>
        <v>3572.3163236085002</v>
      </c>
      <c r="Q46" s="9">
        <f>$M46*O46/100</f>
        <v>0</v>
      </c>
      <c r="R46" s="9">
        <f>$N46*O46/100</f>
        <v>0</v>
      </c>
      <c r="S46" s="127"/>
      <c r="T46" s="5"/>
      <c r="U46" s="5"/>
      <c r="W46" s="207" t="s">
        <v>617</v>
      </c>
    </row>
    <row r="47" spans="1:23" ht="47.45" customHeight="1" x14ac:dyDescent="0.3">
      <c r="A47" s="70" t="s">
        <v>95</v>
      </c>
      <c r="B47" s="264" t="s">
        <v>206</v>
      </c>
      <c r="C47" s="265"/>
      <c r="D47" s="266"/>
      <c r="E47" s="183">
        <v>0.35</v>
      </c>
      <c r="F47" s="156">
        <v>500</v>
      </c>
      <c r="G47" s="156" t="s">
        <v>596</v>
      </c>
      <c r="H47" s="157">
        <v>185</v>
      </c>
      <c r="I47" s="156">
        <v>500</v>
      </c>
      <c r="J47" s="156" t="s">
        <v>586</v>
      </c>
      <c r="K47" s="164">
        <v>315</v>
      </c>
      <c r="L47" s="4"/>
      <c r="M47" s="4"/>
      <c r="N47" s="4">
        <v>100</v>
      </c>
      <c r="O47" s="9">
        <v>10201.323987611151</v>
      </c>
      <c r="P47" s="9">
        <f>$L47*O47/100</f>
        <v>0</v>
      </c>
      <c r="Q47" s="9">
        <f>$M47*O47/100</f>
        <v>0</v>
      </c>
      <c r="R47" s="105">
        <f>$N47*O47/100</f>
        <v>10201.323987611151</v>
      </c>
      <c r="S47" s="124"/>
      <c r="T47" s="128"/>
      <c r="U47" s="127"/>
      <c r="W47" s="207" t="s">
        <v>617</v>
      </c>
    </row>
    <row r="48" spans="1:23" ht="54" customHeight="1" x14ac:dyDescent="0.3">
      <c r="A48" s="70" t="s">
        <v>96</v>
      </c>
      <c r="B48" s="264" t="s">
        <v>207</v>
      </c>
      <c r="C48" s="265"/>
      <c r="D48" s="266"/>
      <c r="E48" s="183">
        <v>0.32350000000000001</v>
      </c>
      <c r="F48" s="156">
        <v>300</v>
      </c>
      <c r="G48" s="156" t="s">
        <v>596</v>
      </c>
      <c r="H48" s="164">
        <v>45</v>
      </c>
      <c r="I48" s="156">
        <v>315</v>
      </c>
      <c r="J48" s="156" t="s">
        <v>586</v>
      </c>
      <c r="K48" s="164">
        <v>92</v>
      </c>
      <c r="L48" s="4"/>
      <c r="M48" s="4"/>
      <c r="N48" s="4">
        <v>100</v>
      </c>
      <c r="O48" s="9">
        <v>5645.7722791074475</v>
      </c>
      <c r="P48" s="9">
        <f>$L48*O48/100</f>
        <v>0</v>
      </c>
      <c r="Q48" s="9">
        <f>$M48*O48/100</f>
        <v>0</v>
      </c>
      <c r="R48" s="105">
        <f>$N48*O48/100</f>
        <v>5645.7722791074475</v>
      </c>
      <c r="S48" s="124"/>
      <c r="T48" s="128"/>
      <c r="U48" s="127"/>
      <c r="W48" s="207" t="s">
        <v>617</v>
      </c>
    </row>
    <row r="49" spans="1:23" ht="45.6" customHeight="1" x14ac:dyDescent="0.3">
      <c r="A49" s="70" t="s">
        <v>167</v>
      </c>
      <c r="B49" s="264" t="s">
        <v>208</v>
      </c>
      <c r="C49" s="265"/>
      <c r="D49" s="266"/>
      <c r="E49" s="183">
        <v>0.86</v>
      </c>
      <c r="F49" s="156" t="s">
        <v>600</v>
      </c>
      <c r="G49" s="156" t="s">
        <v>596</v>
      </c>
      <c r="H49" s="164">
        <v>23</v>
      </c>
      <c r="I49" s="156" t="s">
        <v>615</v>
      </c>
      <c r="J49" s="156" t="s">
        <v>586</v>
      </c>
      <c r="K49" s="164">
        <v>39</v>
      </c>
      <c r="L49" s="4">
        <v>100</v>
      </c>
      <c r="M49" s="4"/>
      <c r="N49" s="4"/>
      <c r="O49" s="9">
        <v>6770.3343741832505</v>
      </c>
      <c r="P49" s="9">
        <f>$L49*O49/100</f>
        <v>6770.3343741832514</v>
      </c>
      <c r="Q49" s="9">
        <f>$M49*O49/100</f>
        <v>0</v>
      </c>
      <c r="R49" s="105">
        <f>$N49*O49/100</f>
        <v>0</v>
      </c>
      <c r="S49" s="127"/>
      <c r="T49" s="124"/>
      <c r="U49" s="165"/>
      <c r="W49" s="207" t="s">
        <v>617</v>
      </c>
    </row>
    <row r="50" spans="1:23" ht="48.6" customHeight="1" x14ac:dyDescent="0.3">
      <c r="A50" s="70"/>
      <c r="B50" s="271" t="s">
        <v>602</v>
      </c>
      <c r="C50" s="272"/>
      <c r="D50" s="273"/>
      <c r="E50" s="234"/>
      <c r="F50" s="234"/>
      <c r="G50" s="234"/>
      <c r="H50" s="227"/>
      <c r="I50" s="234"/>
      <c r="J50" s="234"/>
      <c r="K50" s="227"/>
      <c r="L50" s="229"/>
      <c r="M50" s="229"/>
      <c r="N50" s="229"/>
      <c r="O50" s="230">
        <f>SUM(O45:O49)</f>
        <v>43139.884286202345</v>
      </c>
      <c r="P50" s="230">
        <f>SUM(P45:P49)</f>
        <v>10342.650697791752</v>
      </c>
      <c r="Q50" s="230">
        <f t="shared" ref="Q50:R50" si="9">SUM(Q45:Q49)</f>
        <v>16950.137321691996</v>
      </c>
      <c r="R50" s="230">
        <f t="shared" si="9"/>
        <v>15847.0962667186</v>
      </c>
      <c r="S50" s="236"/>
      <c r="T50" s="237"/>
      <c r="U50" s="235"/>
    </row>
    <row r="51" spans="1:23" ht="38.450000000000003" customHeight="1" x14ac:dyDescent="0.3">
      <c r="A51" s="70"/>
      <c r="B51" s="258" t="s">
        <v>631</v>
      </c>
      <c r="C51" s="259"/>
      <c r="D51" s="259"/>
      <c r="E51" s="259"/>
      <c r="F51" s="259"/>
      <c r="G51" s="259"/>
      <c r="H51" s="259"/>
      <c r="I51" s="259"/>
      <c r="J51" s="259"/>
      <c r="K51" s="259"/>
      <c r="L51" s="259"/>
      <c r="M51" s="259"/>
      <c r="N51" s="259"/>
      <c r="O51" s="259"/>
      <c r="P51" s="259"/>
      <c r="Q51" s="259"/>
      <c r="R51" s="259"/>
      <c r="S51" s="259"/>
      <c r="T51" s="270"/>
      <c r="U51" s="260"/>
    </row>
    <row r="52" spans="1:23" ht="45.6" customHeight="1" x14ac:dyDescent="0.3">
      <c r="A52" s="70" t="s">
        <v>141</v>
      </c>
      <c r="B52" s="264" t="s">
        <v>218</v>
      </c>
      <c r="C52" s="265"/>
      <c r="D52" s="266"/>
      <c r="E52" s="156">
        <v>0.54800000000000004</v>
      </c>
      <c r="F52" s="156">
        <v>500</v>
      </c>
      <c r="G52" s="164" t="s">
        <v>607</v>
      </c>
      <c r="H52" s="164">
        <v>58</v>
      </c>
      <c r="I52" s="156">
        <v>525</v>
      </c>
      <c r="J52" s="156" t="s">
        <v>601</v>
      </c>
      <c r="K52" s="164">
        <v>71</v>
      </c>
      <c r="L52" s="4"/>
      <c r="M52" s="4">
        <v>100</v>
      </c>
      <c r="N52" s="4"/>
      <c r="O52" s="9">
        <v>7977.3757263727039</v>
      </c>
      <c r="P52" s="9">
        <f>$L52*O52/100</f>
        <v>0</v>
      </c>
      <c r="Q52" s="9">
        <f>$M52*O52/100</f>
        <v>7977.3757263727048</v>
      </c>
      <c r="R52" s="9">
        <f>$N52*O52/100</f>
        <v>0</v>
      </c>
      <c r="S52" s="124"/>
      <c r="T52" s="129"/>
      <c r="U52" s="165"/>
      <c r="W52" s="207" t="s">
        <v>617</v>
      </c>
    </row>
    <row r="53" spans="1:23" ht="45.6" customHeight="1" x14ac:dyDescent="0.3">
      <c r="A53" s="70" t="s">
        <v>142</v>
      </c>
      <c r="B53" s="264" t="s">
        <v>219</v>
      </c>
      <c r="C53" s="265"/>
      <c r="D53" s="266"/>
      <c r="E53" s="156">
        <v>0.2</v>
      </c>
      <c r="F53" s="156">
        <v>500</v>
      </c>
      <c r="G53" s="164" t="s">
        <v>608</v>
      </c>
      <c r="H53" s="164">
        <v>58</v>
      </c>
      <c r="I53" s="156">
        <v>560</v>
      </c>
      <c r="J53" s="156" t="s">
        <v>586</v>
      </c>
      <c r="K53" s="164">
        <v>71</v>
      </c>
      <c r="L53" s="4"/>
      <c r="M53" s="4"/>
      <c r="N53" s="4">
        <v>100</v>
      </c>
      <c r="O53" s="9">
        <v>9253.2123679233773</v>
      </c>
      <c r="P53" s="9">
        <f t="shared" ref="P53:P59" si="10">$L53*O53/100</f>
        <v>0</v>
      </c>
      <c r="Q53" s="9">
        <f t="shared" ref="Q53:Q56" si="11">$M53*O53/100</f>
        <v>0</v>
      </c>
      <c r="R53" s="9">
        <f t="shared" ref="R53:R56" si="12">$N53*O53/100</f>
        <v>9253.2123679233773</v>
      </c>
      <c r="S53" s="124"/>
      <c r="T53" s="124"/>
      <c r="U53" s="129"/>
      <c r="V53" s="156" t="s">
        <v>441</v>
      </c>
      <c r="W53" s="207" t="s">
        <v>617</v>
      </c>
    </row>
    <row r="54" spans="1:23" ht="45.6" customHeight="1" x14ac:dyDescent="0.3">
      <c r="A54" s="70" t="s">
        <v>143</v>
      </c>
      <c r="B54" s="264" t="s">
        <v>220</v>
      </c>
      <c r="C54" s="265"/>
      <c r="D54" s="266"/>
      <c r="E54" s="156">
        <v>0.18</v>
      </c>
      <c r="F54" s="156">
        <v>200</v>
      </c>
      <c r="G54" s="164" t="s">
        <v>606</v>
      </c>
      <c r="H54" s="164">
        <v>24</v>
      </c>
      <c r="I54" s="156">
        <v>225</v>
      </c>
      <c r="J54" s="156" t="s">
        <v>586</v>
      </c>
      <c r="K54" s="164">
        <v>32</v>
      </c>
      <c r="L54" s="4">
        <v>100</v>
      </c>
      <c r="M54" s="4"/>
      <c r="N54" s="4"/>
      <c r="O54" s="9">
        <v>1855.9694044710002</v>
      </c>
      <c r="P54" s="9">
        <f t="shared" si="10"/>
        <v>1855.9694044710004</v>
      </c>
      <c r="Q54" s="9">
        <f t="shared" si="11"/>
        <v>0</v>
      </c>
      <c r="R54" s="9">
        <f t="shared" si="12"/>
        <v>0</v>
      </c>
      <c r="S54" s="129"/>
      <c r="T54" s="124"/>
      <c r="U54" s="165"/>
      <c r="W54" s="207" t="s">
        <v>617</v>
      </c>
    </row>
    <row r="55" spans="1:23" ht="45.6" customHeight="1" x14ac:dyDescent="0.3">
      <c r="A55" s="70" t="s">
        <v>144</v>
      </c>
      <c r="B55" s="264" t="s">
        <v>221</v>
      </c>
      <c r="C55" s="265"/>
      <c r="D55" s="266"/>
      <c r="E55" s="156">
        <v>0.17399999999999999</v>
      </c>
      <c r="F55" s="156">
        <v>600</v>
      </c>
      <c r="G55" s="164" t="s">
        <v>607</v>
      </c>
      <c r="H55" s="164">
        <v>64</v>
      </c>
      <c r="I55" s="156">
        <v>630</v>
      </c>
      <c r="J55" s="156" t="s">
        <v>586</v>
      </c>
      <c r="K55" s="164">
        <v>85</v>
      </c>
      <c r="L55" s="4"/>
      <c r="M55" s="4"/>
      <c r="N55" s="4">
        <v>100</v>
      </c>
      <c r="O55" s="9">
        <v>10243.721382655191</v>
      </c>
      <c r="P55" s="9">
        <f t="shared" si="10"/>
        <v>0</v>
      </c>
      <c r="Q55" s="9">
        <f t="shared" si="11"/>
        <v>0</v>
      </c>
      <c r="R55" s="9">
        <f t="shared" si="12"/>
        <v>10243.721382655191</v>
      </c>
      <c r="S55" s="124"/>
      <c r="T55" s="124"/>
      <c r="U55" s="129"/>
      <c r="W55" s="207" t="s">
        <v>617</v>
      </c>
    </row>
    <row r="56" spans="1:23" ht="45.6" customHeight="1" x14ac:dyDescent="0.3">
      <c r="A56" s="70" t="s">
        <v>145</v>
      </c>
      <c r="B56" s="264" t="s">
        <v>222</v>
      </c>
      <c r="C56" s="265"/>
      <c r="D56" s="266"/>
      <c r="E56" s="183">
        <v>0.25</v>
      </c>
      <c r="F56" s="156">
        <v>300</v>
      </c>
      <c r="G56" s="164" t="s">
        <v>587</v>
      </c>
      <c r="H56" s="164">
        <v>37</v>
      </c>
      <c r="I56" s="156">
        <v>315</v>
      </c>
      <c r="J56" s="156" t="s">
        <v>586</v>
      </c>
      <c r="K56" s="164">
        <v>54</v>
      </c>
      <c r="L56" s="4">
        <v>100</v>
      </c>
      <c r="M56" s="4"/>
      <c r="N56" s="4"/>
      <c r="O56" s="9">
        <v>5044.6883512349996</v>
      </c>
      <c r="P56" s="9">
        <f t="shared" si="10"/>
        <v>5044.6883512349996</v>
      </c>
      <c r="Q56" s="9">
        <f t="shared" si="11"/>
        <v>0</v>
      </c>
      <c r="R56" s="9">
        <f t="shared" si="12"/>
        <v>0</v>
      </c>
      <c r="S56" s="129"/>
      <c r="T56" s="124"/>
      <c r="U56" s="165"/>
      <c r="W56" s="207" t="s">
        <v>617</v>
      </c>
    </row>
    <row r="57" spans="1:23" ht="45.6" customHeight="1" x14ac:dyDescent="0.3">
      <c r="A57" s="70"/>
      <c r="B57" s="271" t="s">
        <v>295</v>
      </c>
      <c r="C57" s="272"/>
      <c r="D57" s="273"/>
      <c r="E57" s="234"/>
      <c r="F57" s="234"/>
      <c r="G57" s="234"/>
      <c r="H57" s="227"/>
      <c r="I57" s="234"/>
      <c r="J57" s="234"/>
      <c r="K57" s="227"/>
      <c r="L57" s="229"/>
      <c r="M57" s="229"/>
      <c r="N57" s="229"/>
      <c r="O57" s="230">
        <f>SUM(O52:O56)</f>
        <v>34374.967232657276</v>
      </c>
      <c r="P57" s="230">
        <f t="shared" ref="P57:R57" si="13">SUM(P52:P56)</f>
        <v>6900.657755706</v>
      </c>
      <c r="Q57" s="230">
        <f t="shared" si="13"/>
        <v>7977.3757263727048</v>
      </c>
      <c r="R57" s="230">
        <f t="shared" si="13"/>
        <v>19496.933750578566</v>
      </c>
      <c r="S57" s="236"/>
      <c r="T57" s="238"/>
      <c r="U57" s="235"/>
    </row>
    <row r="58" spans="1:23" ht="37.15" customHeight="1" x14ac:dyDescent="0.3">
      <c r="A58" s="70"/>
      <c r="B58" s="258" t="s">
        <v>634</v>
      </c>
      <c r="C58" s="259"/>
      <c r="D58" s="259"/>
      <c r="E58" s="259"/>
      <c r="F58" s="259"/>
      <c r="G58" s="259"/>
      <c r="H58" s="259"/>
      <c r="I58" s="259"/>
      <c r="J58" s="259"/>
      <c r="K58" s="259"/>
      <c r="L58" s="259"/>
      <c r="M58" s="259"/>
      <c r="N58" s="259"/>
      <c r="O58" s="259"/>
      <c r="P58" s="259"/>
      <c r="Q58" s="259"/>
      <c r="R58" s="259"/>
      <c r="S58" s="259"/>
      <c r="T58" s="270"/>
      <c r="U58" s="260"/>
    </row>
    <row r="59" spans="1:23" ht="52.15" customHeight="1" x14ac:dyDescent="0.3">
      <c r="A59" s="70" t="s">
        <v>146</v>
      </c>
      <c r="B59" s="264" t="s">
        <v>223</v>
      </c>
      <c r="C59" s="265"/>
      <c r="D59" s="266"/>
      <c r="E59" s="8"/>
      <c r="F59" s="8"/>
      <c r="G59" s="8"/>
      <c r="H59" s="164" t="s">
        <v>610</v>
      </c>
      <c r="I59" s="8"/>
      <c r="J59" s="8"/>
      <c r="K59" s="164" t="s">
        <v>609</v>
      </c>
      <c r="L59" s="4"/>
      <c r="M59" s="4"/>
      <c r="N59" s="4">
        <v>100</v>
      </c>
      <c r="O59" s="9">
        <v>10890</v>
      </c>
      <c r="P59" s="9">
        <f t="shared" si="10"/>
        <v>0</v>
      </c>
      <c r="Q59" s="9">
        <f t="shared" ref="Q59" si="14">$M59*O59/100</f>
        <v>0</v>
      </c>
      <c r="R59" s="9">
        <f t="shared" ref="R59" si="15">$N59*O59/100</f>
        <v>10890</v>
      </c>
      <c r="S59" s="124"/>
      <c r="T59" s="124"/>
      <c r="U59" s="129"/>
      <c r="W59" s="207" t="s">
        <v>617</v>
      </c>
    </row>
    <row r="60" spans="1:23" ht="57.6" customHeight="1" x14ac:dyDescent="0.3">
      <c r="A60" s="70"/>
      <c r="B60" s="271" t="s">
        <v>298</v>
      </c>
      <c r="C60" s="272"/>
      <c r="D60" s="273"/>
      <c r="E60" s="239"/>
      <c r="F60" s="239"/>
      <c r="G60" s="239"/>
      <c r="H60" s="227"/>
      <c r="I60" s="239"/>
      <c r="J60" s="239"/>
      <c r="K60" s="227"/>
      <c r="L60" s="229"/>
      <c r="M60" s="229"/>
      <c r="N60" s="229"/>
      <c r="O60" s="230">
        <f>SUM(O59)</f>
        <v>10890</v>
      </c>
      <c r="P60" s="230">
        <f t="shared" ref="P60:R60" si="16">SUM(P59)</f>
        <v>0</v>
      </c>
      <c r="Q60" s="230">
        <f t="shared" si="16"/>
        <v>0</v>
      </c>
      <c r="R60" s="230">
        <f t="shared" si="16"/>
        <v>10890</v>
      </c>
      <c r="S60" s="236"/>
      <c r="T60" s="237"/>
      <c r="U60" s="235"/>
    </row>
    <row r="61" spans="1:23" ht="38.450000000000003" customHeight="1" x14ac:dyDescent="0.3">
      <c r="A61" s="228" t="s">
        <v>44</v>
      </c>
      <c r="B61" s="258" t="s">
        <v>632</v>
      </c>
      <c r="C61" s="259"/>
      <c r="D61" s="259"/>
      <c r="E61" s="259"/>
      <c r="F61" s="259"/>
      <c r="G61" s="259"/>
      <c r="H61" s="259"/>
      <c r="I61" s="259"/>
      <c r="J61" s="259"/>
      <c r="K61" s="259"/>
      <c r="L61" s="259"/>
      <c r="M61" s="259"/>
      <c r="N61" s="259"/>
      <c r="O61" s="259"/>
      <c r="P61" s="259"/>
      <c r="Q61" s="259"/>
      <c r="R61" s="259"/>
      <c r="S61" s="259"/>
      <c r="T61" s="270"/>
      <c r="U61" s="260"/>
    </row>
    <row r="62" spans="1:23" ht="61.15" customHeight="1" x14ac:dyDescent="0.3">
      <c r="A62" s="70" t="s">
        <v>168</v>
      </c>
      <c r="B62" s="264" t="s">
        <v>209</v>
      </c>
      <c r="C62" s="265"/>
      <c r="D62" s="266"/>
      <c r="E62" s="8"/>
      <c r="F62" s="8"/>
      <c r="G62" s="8"/>
      <c r="H62" s="6" t="s">
        <v>137</v>
      </c>
      <c r="I62" s="8"/>
      <c r="J62" s="8"/>
      <c r="K62" s="6" t="s">
        <v>137</v>
      </c>
      <c r="L62" s="4"/>
      <c r="M62" s="4">
        <v>100</v>
      </c>
      <c r="N62" s="4"/>
      <c r="O62" s="9">
        <v>10000</v>
      </c>
      <c r="P62" s="9">
        <f t="shared" ref="P62:P69" si="17">$L62*O62/100</f>
        <v>0</v>
      </c>
      <c r="Q62" s="9">
        <f t="shared" ref="Q62:Q69" si="18">$M62*O62/100</f>
        <v>10000</v>
      </c>
      <c r="R62" s="105">
        <f t="shared" ref="R62:R69" si="19">$N62*O62/100</f>
        <v>0</v>
      </c>
      <c r="S62" s="5"/>
      <c r="T62" s="106"/>
      <c r="U62" s="124"/>
      <c r="W62" s="207" t="s">
        <v>617</v>
      </c>
    </row>
    <row r="63" spans="1:23" ht="66.599999999999994" customHeight="1" x14ac:dyDescent="0.3">
      <c r="A63" s="70" t="s">
        <v>169</v>
      </c>
      <c r="B63" s="264" t="s">
        <v>210</v>
      </c>
      <c r="C63" s="265"/>
      <c r="D63" s="266"/>
      <c r="E63" s="8"/>
      <c r="F63" s="8"/>
      <c r="G63" s="8"/>
      <c r="H63" s="164" t="s">
        <v>611</v>
      </c>
      <c r="I63" s="8"/>
      <c r="J63" s="8"/>
      <c r="K63" s="164" t="s">
        <v>611</v>
      </c>
      <c r="L63" s="4"/>
      <c r="M63" s="4"/>
      <c r="N63" s="4">
        <v>100</v>
      </c>
      <c r="O63" s="9">
        <v>3000</v>
      </c>
      <c r="P63" s="9">
        <f t="shared" si="17"/>
        <v>0</v>
      </c>
      <c r="Q63" s="9">
        <f t="shared" si="18"/>
        <v>0</v>
      </c>
      <c r="R63" s="105">
        <f t="shared" si="19"/>
        <v>3000</v>
      </c>
      <c r="S63" s="5"/>
      <c r="T63" s="124"/>
      <c r="U63" s="106"/>
      <c r="W63" s="207" t="s">
        <v>617</v>
      </c>
    </row>
    <row r="64" spans="1:23" ht="65.45" customHeight="1" x14ac:dyDescent="0.3">
      <c r="A64" s="70" t="s">
        <v>170</v>
      </c>
      <c r="B64" s="264" t="s">
        <v>211</v>
      </c>
      <c r="C64" s="265"/>
      <c r="D64" s="266"/>
      <c r="E64" s="8"/>
      <c r="F64" s="8"/>
      <c r="G64" s="8"/>
      <c r="H64" s="6" t="s">
        <v>612</v>
      </c>
      <c r="I64" s="8"/>
      <c r="J64" s="8"/>
      <c r="K64" s="6" t="s">
        <v>612</v>
      </c>
      <c r="L64" s="4">
        <v>100</v>
      </c>
      <c r="M64" s="4"/>
      <c r="N64" s="4"/>
      <c r="O64" s="9">
        <v>9000</v>
      </c>
      <c r="P64" s="9">
        <f t="shared" si="17"/>
        <v>9000</v>
      </c>
      <c r="Q64" s="9">
        <f t="shared" si="18"/>
        <v>0</v>
      </c>
      <c r="R64" s="105">
        <f t="shared" si="19"/>
        <v>0</v>
      </c>
      <c r="S64" s="127"/>
      <c r="T64" s="5"/>
      <c r="U64" s="106"/>
      <c r="W64" s="207" t="s">
        <v>617</v>
      </c>
    </row>
    <row r="65" spans="1:23" ht="70.900000000000006" customHeight="1" x14ac:dyDescent="0.3">
      <c r="A65" s="70" t="s">
        <v>171</v>
      </c>
      <c r="B65" s="264" t="s">
        <v>212</v>
      </c>
      <c r="C65" s="265"/>
      <c r="D65" s="266"/>
      <c r="E65" s="8"/>
      <c r="F65" s="8"/>
      <c r="G65" s="8"/>
      <c r="H65" s="6" t="s">
        <v>613</v>
      </c>
      <c r="I65" s="8"/>
      <c r="J65" s="8"/>
      <c r="K65" s="6" t="s">
        <v>613</v>
      </c>
      <c r="L65" s="4"/>
      <c r="M65" s="4">
        <v>100</v>
      </c>
      <c r="N65" s="4"/>
      <c r="O65" s="9">
        <v>6000</v>
      </c>
      <c r="P65" s="9">
        <f t="shared" si="17"/>
        <v>0</v>
      </c>
      <c r="Q65" s="9">
        <f t="shared" si="18"/>
        <v>6000</v>
      </c>
      <c r="R65" s="105">
        <f t="shared" si="19"/>
        <v>0</v>
      </c>
      <c r="S65" s="5"/>
      <c r="T65" s="127"/>
      <c r="U65" s="124"/>
      <c r="W65" s="207" t="s">
        <v>617</v>
      </c>
    </row>
    <row r="66" spans="1:23" ht="56.45" customHeight="1" x14ac:dyDescent="0.3">
      <c r="A66" s="70" t="s">
        <v>172</v>
      </c>
      <c r="B66" s="264" t="s">
        <v>213</v>
      </c>
      <c r="C66" s="265"/>
      <c r="D66" s="266"/>
      <c r="E66" s="8"/>
      <c r="F66" s="8"/>
      <c r="G66" s="8"/>
      <c r="H66" s="6" t="s">
        <v>620</v>
      </c>
      <c r="I66" s="8"/>
      <c r="J66" s="8"/>
      <c r="K66" s="6" t="s">
        <v>620</v>
      </c>
      <c r="L66" s="4"/>
      <c r="M66" s="4"/>
      <c r="N66" s="4">
        <v>100</v>
      </c>
      <c r="O66" s="9">
        <v>20000</v>
      </c>
      <c r="P66" s="9">
        <f t="shared" si="17"/>
        <v>0</v>
      </c>
      <c r="Q66" s="9">
        <f t="shared" si="18"/>
        <v>0</v>
      </c>
      <c r="R66" s="105">
        <f t="shared" si="19"/>
        <v>20000</v>
      </c>
      <c r="S66" s="124"/>
      <c r="T66" s="124"/>
      <c r="U66" s="127"/>
      <c r="W66" s="207" t="s">
        <v>617</v>
      </c>
    </row>
    <row r="67" spans="1:23" ht="125.45" customHeight="1" x14ac:dyDescent="0.3">
      <c r="A67" s="70" t="s">
        <v>173</v>
      </c>
      <c r="B67" s="274" t="s">
        <v>214</v>
      </c>
      <c r="C67" s="275"/>
      <c r="D67" s="276"/>
      <c r="E67" s="8"/>
      <c r="F67" s="8"/>
      <c r="G67" s="8"/>
      <c r="H67" s="6" t="s">
        <v>614</v>
      </c>
      <c r="I67" s="8"/>
      <c r="J67" s="8"/>
      <c r="K67" s="6" t="s">
        <v>614</v>
      </c>
      <c r="L67" s="4">
        <v>100</v>
      </c>
      <c r="M67" s="4"/>
      <c r="N67" s="4"/>
      <c r="O67" s="9">
        <v>15860</v>
      </c>
      <c r="P67" s="9">
        <f t="shared" si="17"/>
        <v>15860</v>
      </c>
      <c r="Q67" s="9">
        <f t="shared" si="18"/>
        <v>0</v>
      </c>
      <c r="R67" s="105">
        <f t="shared" si="19"/>
        <v>0</v>
      </c>
      <c r="S67" s="127"/>
      <c r="T67" s="126"/>
      <c r="U67" s="124"/>
      <c r="W67" s="207" t="s">
        <v>617</v>
      </c>
    </row>
    <row r="68" spans="1:23" ht="88.9" customHeight="1" x14ac:dyDescent="0.3">
      <c r="A68" s="70" t="s">
        <v>174</v>
      </c>
      <c r="B68" s="274" t="s">
        <v>215</v>
      </c>
      <c r="C68" s="275"/>
      <c r="D68" s="276"/>
      <c r="E68" s="8"/>
      <c r="F68" s="8"/>
      <c r="G68" s="8"/>
      <c r="H68" s="6" t="s">
        <v>138</v>
      </c>
      <c r="I68" s="8"/>
      <c r="J68" s="8"/>
      <c r="K68" s="6" t="s">
        <v>621</v>
      </c>
      <c r="L68" s="4"/>
      <c r="M68" s="4"/>
      <c r="N68" s="4">
        <v>100</v>
      </c>
      <c r="O68" s="9">
        <v>2221.14</v>
      </c>
      <c r="P68" s="9">
        <f t="shared" si="17"/>
        <v>0</v>
      </c>
      <c r="Q68" s="9">
        <f t="shared" si="18"/>
        <v>0</v>
      </c>
      <c r="R68" s="105">
        <f t="shared" si="19"/>
        <v>2221.14</v>
      </c>
      <c r="S68" s="124"/>
      <c r="T68" s="124"/>
      <c r="U68" s="127"/>
      <c r="W68" s="207" t="s">
        <v>617</v>
      </c>
    </row>
    <row r="69" spans="1:23" ht="63" customHeight="1" x14ac:dyDescent="0.3">
      <c r="A69" s="70" t="s">
        <v>175</v>
      </c>
      <c r="B69" s="264" t="s">
        <v>216</v>
      </c>
      <c r="C69" s="265"/>
      <c r="D69" s="266"/>
      <c r="E69" s="156">
        <v>4.1900000000000004</v>
      </c>
      <c r="F69" s="156"/>
      <c r="G69" s="156"/>
      <c r="H69" s="164"/>
      <c r="I69" s="156">
        <v>150</v>
      </c>
      <c r="J69" s="156" t="s">
        <v>586</v>
      </c>
      <c r="K69" s="164">
        <v>42</v>
      </c>
      <c r="L69" s="4"/>
      <c r="M69" s="4"/>
      <c r="N69" s="4">
        <v>100</v>
      </c>
      <c r="O69" s="9">
        <v>6513.7340000000004</v>
      </c>
      <c r="P69" s="9">
        <f t="shared" si="17"/>
        <v>0</v>
      </c>
      <c r="Q69" s="9">
        <f t="shared" si="18"/>
        <v>0</v>
      </c>
      <c r="R69" s="105">
        <f t="shared" si="19"/>
        <v>6513.7340000000004</v>
      </c>
      <c r="S69" s="124"/>
      <c r="T69" s="128"/>
      <c r="U69" s="127"/>
      <c r="W69" s="207" t="s">
        <v>617</v>
      </c>
    </row>
    <row r="70" spans="1:23" ht="46.9" customHeight="1" x14ac:dyDescent="0.3">
      <c r="A70" s="228"/>
      <c r="B70" s="271" t="s">
        <v>296</v>
      </c>
      <c r="C70" s="272"/>
      <c r="D70" s="273"/>
      <c r="E70" s="239"/>
      <c r="F70" s="239"/>
      <c r="G70" s="239"/>
      <c r="H70" s="239"/>
      <c r="I70" s="239"/>
      <c r="J70" s="239"/>
      <c r="K70" s="239"/>
      <c r="L70" s="229"/>
      <c r="M70" s="229"/>
      <c r="N70" s="229"/>
      <c r="O70" s="230">
        <f>SUM(O62:O69)</f>
        <v>72594.873999999996</v>
      </c>
      <c r="P70" s="230">
        <f t="shared" ref="P70:R70" si="20">SUM(P62:P69)</f>
        <v>24860</v>
      </c>
      <c r="Q70" s="230">
        <f t="shared" si="20"/>
        <v>16000</v>
      </c>
      <c r="R70" s="230">
        <f t="shared" si="20"/>
        <v>31734.874</v>
      </c>
      <c r="S70" s="267"/>
      <c r="T70" s="268"/>
      <c r="U70" s="269"/>
    </row>
    <row r="71" spans="1:23" ht="63.6" customHeight="1" x14ac:dyDescent="0.3">
      <c r="A71" s="228" t="s">
        <v>239</v>
      </c>
      <c r="B71" s="258" t="s">
        <v>177</v>
      </c>
      <c r="C71" s="259"/>
      <c r="D71" s="259"/>
      <c r="E71" s="259"/>
      <c r="F71" s="259"/>
      <c r="G71" s="259"/>
      <c r="H71" s="259"/>
      <c r="I71" s="259"/>
      <c r="J71" s="259"/>
      <c r="K71" s="259"/>
      <c r="L71" s="259"/>
      <c r="M71" s="259"/>
      <c r="N71" s="259"/>
      <c r="O71" s="259"/>
      <c r="P71" s="259"/>
      <c r="Q71" s="259"/>
      <c r="R71" s="259"/>
      <c r="S71" s="259"/>
      <c r="T71" s="259"/>
      <c r="U71" s="260"/>
    </row>
    <row r="72" spans="1:23" ht="40.15" customHeight="1" x14ac:dyDescent="0.3">
      <c r="A72" s="228"/>
      <c r="B72" s="258" t="s">
        <v>633</v>
      </c>
      <c r="C72" s="259"/>
      <c r="D72" s="259"/>
      <c r="E72" s="259"/>
      <c r="F72" s="259"/>
      <c r="G72" s="259"/>
      <c r="H72" s="259"/>
      <c r="I72" s="259"/>
      <c r="J72" s="259"/>
      <c r="K72" s="259"/>
      <c r="L72" s="259"/>
      <c r="M72" s="259"/>
      <c r="N72" s="259"/>
      <c r="O72" s="259"/>
      <c r="P72" s="259"/>
      <c r="Q72" s="259"/>
      <c r="R72" s="259"/>
      <c r="S72" s="259"/>
      <c r="T72" s="259"/>
      <c r="U72" s="260"/>
    </row>
    <row r="73" spans="1:23" ht="36" customHeight="1" x14ac:dyDescent="0.3">
      <c r="A73" s="70" t="s">
        <v>240</v>
      </c>
      <c r="B73" s="264" t="s">
        <v>224</v>
      </c>
      <c r="C73" s="265"/>
      <c r="D73" s="266"/>
      <c r="E73" s="202"/>
      <c r="F73" s="202"/>
      <c r="G73" s="202"/>
      <c r="H73" s="202"/>
      <c r="I73" s="202"/>
      <c r="J73" s="202"/>
      <c r="K73" s="202"/>
      <c r="L73" s="203"/>
      <c r="M73" s="203">
        <v>100</v>
      </c>
      <c r="N73" s="203"/>
      <c r="O73" s="202">
        <v>515.64</v>
      </c>
      <c r="P73" s="202">
        <f t="shared" ref="P73" si="21">$L73*O73/100</f>
        <v>0</v>
      </c>
      <c r="Q73" s="202">
        <f t="shared" ref="Q73" si="22">$M73*O73/100</f>
        <v>515.64</v>
      </c>
      <c r="R73" s="202">
        <f t="shared" ref="R73" si="23">$N73*O73/100</f>
        <v>0</v>
      </c>
      <c r="S73" s="202"/>
      <c r="T73" s="208"/>
      <c r="U73" s="202"/>
      <c r="W73" s="207" t="s">
        <v>617</v>
      </c>
    </row>
    <row r="74" spans="1:23" ht="36" customHeight="1" x14ac:dyDescent="0.3">
      <c r="A74" s="70" t="s">
        <v>241</v>
      </c>
      <c r="B74" s="264" t="s">
        <v>225</v>
      </c>
      <c r="C74" s="265"/>
      <c r="D74" s="266"/>
      <c r="E74" s="202"/>
      <c r="F74" s="202"/>
      <c r="G74" s="202"/>
      <c r="H74" s="202"/>
      <c r="I74" s="202"/>
      <c r="J74" s="202"/>
      <c r="K74" s="202"/>
      <c r="L74" s="203">
        <v>100</v>
      </c>
      <c r="M74" s="203"/>
      <c r="N74" s="203"/>
      <c r="O74" s="202">
        <v>113.92</v>
      </c>
      <c r="P74" s="202">
        <f t="shared" ref="P74:P87" si="24">$L74*O74/100</f>
        <v>113.92</v>
      </c>
      <c r="Q74" s="202">
        <f t="shared" ref="Q74:Q87" si="25">$M74*O74/100</f>
        <v>0</v>
      </c>
      <c r="R74" s="202">
        <f t="shared" ref="R74:R87" si="26">$N74*O74/100</f>
        <v>0</v>
      </c>
      <c r="S74" s="208"/>
      <c r="T74" s="202"/>
      <c r="U74" s="202"/>
      <c r="W74" s="207" t="s">
        <v>617</v>
      </c>
    </row>
    <row r="75" spans="1:23" ht="36" customHeight="1" x14ac:dyDescent="0.3">
      <c r="A75" s="70" t="s">
        <v>242</v>
      </c>
      <c r="B75" s="264" t="s">
        <v>226</v>
      </c>
      <c r="C75" s="265"/>
      <c r="D75" s="266"/>
      <c r="E75" s="202"/>
      <c r="F75" s="202"/>
      <c r="G75" s="202"/>
      <c r="H75" s="202"/>
      <c r="I75" s="202"/>
      <c r="J75" s="202"/>
      <c r="K75" s="202"/>
      <c r="L75" s="203">
        <v>100</v>
      </c>
      <c r="M75" s="203"/>
      <c r="N75" s="203"/>
      <c r="O75" s="202">
        <v>113.92</v>
      </c>
      <c r="P75" s="202">
        <f t="shared" si="24"/>
        <v>113.92</v>
      </c>
      <c r="Q75" s="202">
        <f t="shared" si="25"/>
        <v>0</v>
      </c>
      <c r="R75" s="202">
        <f t="shared" si="26"/>
        <v>0</v>
      </c>
      <c r="S75" s="208"/>
      <c r="T75" s="202"/>
      <c r="U75" s="202"/>
      <c r="W75" s="207" t="s">
        <v>617</v>
      </c>
    </row>
    <row r="76" spans="1:23" ht="36" customHeight="1" x14ac:dyDescent="0.3">
      <c r="A76" s="70" t="s">
        <v>243</v>
      </c>
      <c r="B76" s="264" t="s">
        <v>227</v>
      </c>
      <c r="C76" s="265"/>
      <c r="D76" s="266"/>
      <c r="E76" s="202"/>
      <c r="F76" s="202"/>
      <c r="G76" s="202"/>
      <c r="H76" s="202"/>
      <c r="I76" s="202"/>
      <c r="J76" s="202"/>
      <c r="K76" s="202"/>
      <c r="L76" s="203">
        <v>100</v>
      </c>
      <c r="M76" s="203"/>
      <c r="N76" s="203"/>
      <c r="O76" s="202">
        <v>56.96</v>
      </c>
      <c r="P76" s="202">
        <f t="shared" si="24"/>
        <v>56.96</v>
      </c>
      <c r="Q76" s="202">
        <f t="shared" si="25"/>
        <v>0</v>
      </c>
      <c r="R76" s="202">
        <f t="shared" si="26"/>
        <v>0</v>
      </c>
      <c r="S76" s="208"/>
      <c r="T76" s="202"/>
      <c r="U76" s="202"/>
      <c r="W76" s="207" t="s">
        <v>617</v>
      </c>
    </row>
    <row r="77" spans="1:23" ht="36" customHeight="1" x14ac:dyDescent="0.3">
      <c r="A77" s="70" t="s">
        <v>244</v>
      </c>
      <c r="B77" s="264" t="s">
        <v>228</v>
      </c>
      <c r="C77" s="265"/>
      <c r="D77" s="266"/>
      <c r="E77" s="202"/>
      <c r="F77" s="202"/>
      <c r="G77" s="202"/>
      <c r="H77" s="202"/>
      <c r="I77" s="202"/>
      <c r="J77" s="202"/>
      <c r="K77" s="202"/>
      <c r="L77" s="203">
        <v>100</v>
      </c>
      <c r="M77" s="203"/>
      <c r="N77" s="203"/>
      <c r="O77" s="202">
        <v>56.96</v>
      </c>
      <c r="P77" s="202">
        <f t="shared" si="24"/>
        <v>56.96</v>
      </c>
      <c r="Q77" s="202">
        <f t="shared" si="25"/>
        <v>0</v>
      </c>
      <c r="R77" s="202">
        <f t="shared" si="26"/>
        <v>0</v>
      </c>
      <c r="S77" s="208"/>
      <c r="T77" s="202"/>
      <c r="U77" s="202"/>
      <c r="W77" s="207" t="s">
        <v>617</v>
      </c>
    </row>
    <row r="78" spans="1:23" ht="36" customHeight="1" x14ac:dyDescent="0.3">
      <c r="A78" s="70" t="s">
        <v>245</v>
      </c>
      <c r="B78" s="264" t="s">
        <v>229</v>
      </c>
      <c r="C78" s="265"/>
      <c r="D78" s="266"/>
      <c r="E78" s="202"/>
      <c r="F78" s="202"/>
      <c r="G78" s="202"/>
      <c r="H78" s="202"/>
      <c r="I78" s="202"/>
      <c r="J78" s="202"/>
      <c r="K78" s="202"/>
      <c r="L78" s="203">
        <v>100</v>
      </c>
      <c r="M78" s="203"/>
      <c r="N78" s="203"/>
      <c r="O78" s="202">
        <v>56.96</v>
      </c>
      <c r="P78" s="202">
        <f t="shared" si="24"/>
        <v>56.96</v>
      </c>
      <c r="Q78" s="202">
        <f t="shared" si="25"/>
        <v>0</v>
      </c>
      <c r="R78" s="202">
        <f t="shared" si="26"/>
        <v>0</v>
      </c>
      <c r="S78" s="208"/>
      <c r="T78" s="202"/>
      <c r="U78" s="202"/>
      <c r="W78" s="207" t="s">
        <v>617</v>
      </c>
    </row>
    <row r="79" spans="1:23" ht="36" customHeight="1" x14ac:dyDescent="0.3">
      <c r="A79" s="70" t="s">
        <v>246</v>
      </c>
      <c r="B79" s="264" t="s">
        <v>230</v>
      </c>
      <c r="C79" s="265"/>
      <c r="D79" s="266"/>
      <c r="E79" s="202"/>
      <c r="F79" s="202"/>
      <c r="G79" s="202"/>
      <c r="H79" s="202"/>
      <c r="I79" s="202"/>
      <c r="J79" s="202"/>
      <c r="K79" s="202"/>
      <c r="L79" s="203">
        <v>100</v>
      </c>
      <c r="M79" s="203"/>
      <c r="N79" s="203"/>
      <c r="O79" s="202">
        <v>56.96</v>
      </c>
      <c r="P79" s="202">
        <f t="shared" si="24"/>
        <v>56.96</v>
      </c>
      <c r="Q79" s="202">
        <f t="shared" si="25"/>
        <v>0</v>
      </c>
      <c r="R79" s="202">
        <f t="shared" si="26"/>
        <v>0</v>
      </c>
      <c r="S79" s="208"/>
      <c r="T79" s="202"/>
      <c r="U79" s="202"/>
      <c r="W79" s="207" t="s">
        <v>617</v>
      </c>
    </row>
    <row r="80" spans="1:23" ht="36" customHeight="1" x14ac:dyDescent="0.3">
      <c r="A80" s="70" t="s">
        <v>247</v>
      </c>
      <c r="B80" s="264" t="s">
        <v>231</v>
      </c>
      <c r="C80" s="265"/>
      <c r="D80" s="266"/>
      <c r="E80" s="202"/>
      <c r="F80" s="202"/>
      <c r="G80" s="202"/>
      <c r="H80" s="202"/>
      <c r="I80" s="202"/>
      <c r="J80" s="202"/>
      <c r="K80" s="202"/>
      <c r="L80" s="203">
        <v>100</v>
      </c>
      <c r="M80" s="203"/>
      <c r="N80" s="203"/>
      <c r="O80" s="202">
        <v>56.96</v>
      </c>
      <c r="P80" s="202">
        <f t="shared" si="24"/>
        <v>56.96</v>
      </c>
      <c r="Q80" s="202">
        <f t="shared" si="25"/>
        <v>0</v>
      </c>
      <c r="R80" s="202">
        <f t="shared" si="26"/>
        <v>0</v>
      </c>
      <c r="S80" s="208"/>
      <c r="T80" s="202"/>
      <c r="U80" s="202"/>
      <c r="W80" s="207" t="s">
        <v>617</v>
      </c>
    </row>
    <row r="81" spans="1:23" ht="36" customHeight="1" x14ac:dyDescent="0.3">
      <c r="A81" s="70" t="s">
        <v>248</v>
      </c>
      <c r="B81" s="264" t="s">
        <v>232</v>
      </c>
      <c r="C81" s="265"/>
      <c r="D81" s="266"/>
      <c r="E81" s="202"/>
      <c r="F81" s="202"/>
      <c r="G81" s="202"/>
      <c r="H81" s="202"/>
      <c r="I81" s="202"/>
      <c r="J81" s="202"/>
      <c r="K81" s="202"/>
      <c r="L81" s="203">
        <v>100</v>
      </c>
      <c r="M81" s="203"/>
      <c r="N81" s="203"/>
      <c r="O81" s="202">
        <v>56.96</v>
      </c>
      <c r="P81" s="202">
        <f t="shared" si="24"/>
        <v>56.96</v>
      </c>
      <c r="Q81" s="202">
        <f t="shared" si="25"/>
        <v>0</v>
      </c>
      <c r="R81" s="202">
        <f t="shared" si="26"/>
        <v>0</v>
      </c>
      <c r="S81" s="208"/>
      <c r="T81" s="202"/>
      <c r="U81" s="202"/>
      <c r="W81" s="207" t="s">
        <v>617</v>
      </c>
    </row>
    <row r="82" spans="1:23" ht="36" customHeight="1" x14ac:dyDescent="0.3">
      <c r="A82" s="70" t="s">
        <v>249</v>
      </c>
      <c r="B82" s="264" t="s">
        <v>233</v>
      </c>
      <c r="C82" s="265"/>
      <c r="D82" s="266"/>
      <c r="E82" s="202"/>
      <c r="F82" s="202"/>
      <c r="G82" s="202"/>
      <c r="H82" s="202"/>
      <c r="I82" s="202"/>
      <c r="J82" s="202"/>
      <c r="K82" s="202"/>
      <c r="L82" s="203">
        <v>100</v>
      </c>
      <c r="M82" s="203"/>
      <c r="N82" s="203"/>
      <c r="O82" s="202">
        <v>56.96</v>
      </c>
      <c r="P82" s="202">
        <f t="shared" si="24"/>
        <v>56.96</v>
      </c>
      <c r="Q82" s="202">
        <f t="shared" si="25"/>
        <v>0</v>
      </c>
      <c r="R82" s="202">
        <f t="shared" si="26"/>
        <v>0</v>
      </c>
      <c r="S82" s="208"/>
      <c r="T82" s="202"/>
      <c r="U82" s="202"/>
      <c r="W82" s="207" t="s">
        <v>617</v>
      </c>
    </row>
    <row r="83" spans="1:23" ht="36" customHeight="1" x14ac:dyDescent="0.3">
      <c r="A83" s="70" t="s">
        <v>250</v>
      </c>
      <c r="B83" s="264" t="s">
        <v>234</v>
      </c>
      <c r="C83" s="265"/>
      <c r="D83" s="266"/>
      <c r="E83" s="202"/>
      <c r="F83" s="202"/>
      <c r="G83" s="202"/>
      <c r="H83" s="202"/>
      <c r="I83" s="202"/>
      <c r="J83" s="202"/>
      <c r="K83" s="202"/>
      <c r="L83" s="203">
        <v>100</v>
      </c>
      <c r="M83" s="203"/>
      <c r="N83" s="203"/>
      <c r="O83" s="202">
        <v>56.96</v>
      </c>
      <c r="P83" s="202">
        <f t="shared" si="24"/>
        <v>56.96</v>
      </c>
      <c r="Q83" s="202">
        <f t="shared" si="25"/>
        <v>0</v>
      </c>
      <c r="R83" s="202">
        <f t="shared" si="26"/>
        <v>0</v>
      </c>
      <c r="S83" s="208"/>
      <c r="T83" s="202"/>
      <c r="U83" s="202"/>
      <c r="W83" s="207" t="s">
        <v>617</v>
      </c>
    </row>
    <row r="84" spans="1:23" ht="36" customHeight="1" x14ac:dyDescent="0.3">
      <c r="A84" s="70" t="s">
        <v>251</v>
      </c>
      <c r="B84" s="264" t="s">
        <v>235</v>
      </c>
      <c r="C84" s="265"/>
      <c r="D84" s="266"/>
      <c r="E84" s="202"/>
      <c r="F84" s="202"/>
      <c r="G84" s="202"/>
      <c r="H84" s="202"/>
      <c r="I84" s="202"/>
      <c r="J84" s="202"/>
      <c r="K84" s="202"/>
      <c r="L84" s="203"/>
      <c r="M84" s="203">
        <v>100</v>
      </c>
      <c r="N84" s="203"/>
      <c r="O84" s="202">
        <v>137.41999999999999</v>
      </c>
      <c r="P84" s="202">
        <f t="shared" si="24"/>
        <v>0</v>
      </c>
      <c r="Q84" s="202">
        <f t="shared" si="25"/>
        <v>137.41999999999999</v>
      </c>
      <c r="R84" s="202">
        <f t="shared" si="26"/>
        <v>0</v>
      </c>
      <c r="S84" s="202"/>
      <c r="T84" s="208"/>
      <c r="U84" s="202"/>
      <c r="W84" s="207" t="s">
        <v>617</v>
      </c>
    </row>
    <row r="85" spans="1:23" ht="36" customHeight="1" x14ac:dyDescent="0.3">
      <c r="A85" s="70" t="s">
        <v>252</v>
      </c>
      <c r="B85" s="264" t="s">
        <v>236</v>
      </c>
      <c r="C85" s="265"/>
      <c r="D85" s="266"/>
      <c r="E85" s="202"/>
      <c r="F85" s="202"/>
      <c r="G85" s="202"/>
      <c r="H85" s="202"/>
      <c r="I85" s="202"/>
      <c r="J85" s="202"/>
      <c r="K85" s="202"/>
      <c r="L85" s="203"/>
      <c r="M85" s="203">
        <v>100</v>
      </c>
      <c r="N85" s="203"/>
      <c r="O85" s="202">
        <v>137.41999999999999</v>
      </c>
      <c r="P85" s="202">
        <f t="shared" si="24"/>
        <v>0</v>
      </c>
      <c r="Q85" s="202">
        <f t="shared" si="25"/>
        <v>137.41999999999999</v>
      </c>
      <c r="R85" s="202">
        <f t="shared" si="26"/>
        <v>0</v>
      </c>
      <c r="S85" s="202"/>
      <c r="T85" s="208"/>
      <c r="U85" s="202"/>
      <c r="W85" s="207" t="s">
        <v>617</v>
      </c>
    </row>
    <row r="86" spans="1:23" ht="36" customHeight="1" x14ac:dyDescent="0.3">
      <c r="A86" s="70" t="s">
        <v>253</v>
      </c>
      <c r="B86" s="264" t="s">
        <v>237</v>
      </c>
      <c r="C86" s="265"/>
      <c r="D86" s="266"/>
      <c r="E86" s="202"/>
      <c r="F86" s="202"/>
      <c r="G86" s="202"/>
      <c r="H86" s="202"/>
      <c r="I86" s="202"/>
      <c r="J86" s="202"/>
      <c r="K86" s="202"/>
      <c r="L86" s="203"/>
      <c r="M86" s="203">
        <v>100</v>
      </c>
      <c r="N86" s="203"/>
      <c r="O86" s="202">
        <v>137.41999999999999</v>
      </c>
      <c r="P86" s="202">
        <f t="shared" si="24"/>
        <v>0</v>
      </c>
      <c r="Q86" s="202">
        <f t="shared" si="25"/>
        <v>137.41999999999999</v>
      </c>
      <c r="R86" s="202">
        <f t="shared" si="26"/>
        <v>0</v>
      </c>
      <c r="S86" s="202"/>
      <c r="T86" s="208"/>
      <c r="U86" s="202"/>
      <c r="W86" s="207" t="s">
        <v>617</v>
      </c>
    </row>
    <row r="87" spans="1:23" ht="36" customHeight="1" x14ac:dyDescent="0.3">
      <c r="A87" s="70" t="s">
        <v>254</v>
      </c>
      <c r="B87" s="264" t="s">
        <v>238</v>
      </c>
      <c r="C87" s="265"/>
      <c r="D87" s="266"/>
      <c r="E87" s="202"/>
      <c r="F87" s="202"/>
      <c r="G87" s="202"/>
      <c r="H87" s="202"/>
      <c r="I87" s="202"/>
      <c r="J87" s="202"/>
      <c r="K87" s="202"/>
      <c r="L87" s="203"/>
      <c r="M87" s="203">
        <v>100</v>
      </c>
      <c r="N87" s="203"/>
      <c r="O87" s="202">
        <v>137.41999999999999</v>
      </c>
      <c r="P87" s="202">
        <f t="shared" si="24"/>
        <v>0</v>
      </c>
      <c r="Q87" s="202">
        <f t="shared" si="25"/>
        <v>137.41999999999999</v>
      </c>
      <c r="R87" s="202">
        <f t="shared" si="26"/>
        <v>0</v>
      </c>
      <c r="S87" s="202"/>
      <c r="T87" s="209"/>
      <c r="U87" s="202"/>
      <c r="W87" s="207" t="s">
        <v>617</v>
      </c>
    </row>
    <row r="88" spans="1:23" ht="36" customHeight="1" x14ac:dyDescent="0.3">
      <c r="A88" s="70"/>
      <c r="B88" s="271" t="s">
        <v>217</v>
      </c>
      <c r="C88" s="272"/>
      <c r="D88" s="273"/>
      <c r="E88" s="241"/>
      <c r="F88" s="241"/>
      <c r="G88" s="241"/>
      <c r="H88" s="241"/>
      <c r="I88" s="241"/>
      <c r="J88" s="241"/>
      <c r="K88" s="241"/>
      <c r="L88" s="242"/>
      <c r="M88" s="242"/>
      <c r="N88" s="242"/>
      <c r="O88" s="243">
        <f>SUM(O73:O87)</f>
        <v>1748.8400000000004</v>
      </c>
      <c r="P88" s="243">
        <f>SUM(P73:P87)</f>
        <v>683.5200000000001</v>
      </c>
      <c r="Q88" s="243">
        <f t="shared" ref="Q88:R88" si="27">SUM(Q73:Q87)</f>
        <v>1065.32</v>
      </c>
      <c r="R88" s="227">
        <f t="shared" si="27"/>
        <v>0</v>
      </c>
      <c r="S88" s="227"/>
      <c r="T88" s="227"/>
      <c r="U88" s="227"/>
    </row>
    <row r="89" spans="1:23" ht="45" customHeight="1" x14ac:dyDescent="0.3">
      <c r="A89" s="70"/>
      <c r="B89" s="258" t="s">
        <v>635</v>
      </c>
      <c r="C89" s="259"/>
      <c r="D89" s="259"/>
      <c r="E89" s="259"/>
      <c r="F89" s="259"/>
      <c r="G89" s="259"/>
      <c r="H89" s="259"/>
      <c r="I89" s="259"/>
      <c r="J89" s="259"/>
      <c r="K89" s="259"/>
      <c r="L89" s="259"/>
      <c r="M89" s="259"/>
      <c r="N89" s="259"/>
      <c r="O89" s="259"/>
      <c r="P89" s="259"/>
      <c r="Q89" s="259"/>
      <c r="R89" s="259"/>
      <c r="S89" s="259"/>
      <c r="T89" s="270"/>
      <c r="U89" s="260"/>
    </row>
    <row r="90" spans="1:23" ht="39.6" customHeight="1" x14ac:dyDescent="0.3">
      <c r="A90" s="70" t="s">
        <v>275</v>
      </c>
      <c r="B90" s="264" t="s">
        <v>255</v>
      </c>
      <c r="C90" s="265"/>
      <c r="D90" s="266"/>
      <c r="E90" s="8"/>
      <c r="F90" s="8"/>
      <c r="G90" s="8"/>
      <c r="H90" s="8"/>
      <c r="I90" s="8"/>
      <c r="J90" s="8"/>
      <c r="K90" s="8"/>
      <c r="L90" s="4">
        <v>100</v>
      </c>
      <c r="M90" s="4"/>
      <c r="N90" s="4"/>
      <c r="O90" s="163">
        <v>101.25</v>
      </c>
      <c r="P90" s="163">
        <f t="shared" ref="P90" si="28">$L90*O90/100</f>
        <v>101.25</v>
      </c>
      <c r="Q90" s="163">
        <f t="shared" ref="Q90" si="29">$M90*O90/100</f>
        <v>0</v>
      </c>
      <c r="R90" s="163">
        <f t="shared" ref="R90" si="30">$N90*O90/100</f>
        <v>0</v>
      </c>
      <c r="S90" s="154"/>
      <c r="T90" s="153"/>
      <c r="U90" s="153"/>
      <c r="W90" s="207" t="s">
        <v>617</v>
      </c>
    </row>
    <row r="91" spans="1:23" ht="39.6" customHeight="1" x14ac:dyDescent="0.3">
      <c r="A91" s="70" t="s">
        <v>276</v>
      </c>
      <c r="B91" s="264" t="s">
        <v>256</v>
      </c>
      <c r="C91" s="265"/>
      <c r="D91" s="266"/>
      <c r="E91" s="8"/>
      <c r="F91" s="8"/>
      <c r="G91" s="8"/>
      <c r="H91" s="8"/>
      <c r="I91" s="8"/>
      <c r="J91" s="8"/>
      <c r="K91" s="8"/>
      <c r="L91" s="4">
        <v>100</v>
      </c>
      <c r="M91" s="4"/>
      <c r="N91" s="4"/>
      <c r="O91" s="163">
        <v>101.25</v>
      </c>
      <c r="P91" s="163">
        <f t="shared" ref="P91:P111" si="31">$L91*O91/100</f>
        <v>101.25</v>
      </c>
      <c r="Q91" s="163">
        <f t="shared" ref="Q91:Q111" si="32">$M91*O91/100</f>
        <v>0</v>
      </c>
      <c r="R91" s="163">
        <f t="shared" ref="R91:R111" si="33">$N91*O91/100</f>
        <v>0</v>
      </c>
      <c r="S91" s="154"/>
      <c r="T91" s="153"/>
      <c r="U91" s="153"/>
      <c r="W91" s="207" t="s">
        <v>617</v>
      </c>
    </row>
    <row r="92" spans="1:23" ht="39.6" customHeight="1" x14ac:dyDescent="0.3">
      <c r="A92" s="70" t="s">
        <v>277</v>
      </c>
      <c r="B92" s="264" t="s">
        <v>257</v>
      </c>
      <c r="C92" s="265"/>
      <c r="D92" s="266"/>
      <c r="E92" s="8"/>
      <c r="F92" s="8"/>
      <c r="G92" s="8"/>
      <c r="H92" s="8"/>
      <c r="I92" s="8"/>
      <c r="J92" s="8"/>
      <c r="K92" s="8"/>
      <c r="L92" s="4">
        <v>100</v>
      </c>
      <c r="M92" s="4"/>
      <c r="N92" s="4"/>
      <c r="O92" s="163">
        <v>304.27499999999998</v>
      </c>
      <c r="P92" s="163">
        <f t="shared" si="31"/>
        <v>304.27499999999998</v>
      </c>
      <c r="Q92" s="163">
        <f t="shared" si="32"/>
        <v>0</v>
      </c>
      <c r="R92" s="163">
        <f t="shared" si="33"/>
        <v>0</v>
      </c>
      <c r="S92" s="154"/>
      <c r="T92" s="153"/>
      <c r="U92" s="153"/>
      <c r="W92" s="207" t="s">
        <v>617</v>
      </c>
    </row>
    <row r="93" spans="1:23" ht="39.6" customHeight="1" x14ac:dyDescent="0.3">
      <c r="A93" s="70" t="s">
        <v>278</v>
      </c>
      <c r="B93" s="264" t="s">
        <v>258</v>
      </c>
      <c r="C93" s="265"/>
      <c r="D93" s="266"/>
      <c r="E93" s="8"/>
      <c r="F93" s="8"/>
      <c r="G93" s="8"/>
      <c r="H93" s="8"/>
      <c r="I93" s="8"/>
      <c r="J93" s="8"/>
      <c r="K93" s="8"/>
      <c r="L93" s="4">
        <v>100</v>
      </c>
      <c r="M93" s="4"/>
      <c r="N93" s="4"/>
      <c r="O93" s="163">
        <v>141.25</v>
      </c>
      <c r="P93" s="163">
        <f t="shared" si="31"/>
        <v>141.25</v>
      </c>
      <c r="Q93" s="163">
        <f t="shared" si="32"/>
        <v>0</v>
      </c>
      <c r="R93" s="163">
        <f t="shared" si="33"/>
        <v>0</v>
      </c>
      <c r="S93" s="154"/>
      <c r="T93" s="153"/>
      <c r="U93" s="153"/>
      <c r="W93" s="207" t="s">
        <v>617</v>
      </c>
    </row>
    <row r="94" spans="1:23" ht="39.6" customHeight="1" x14ac:dyDescent="0.3">
      <c r="A94" s="70" t="s">
        <v>279</v>
      </c>
      <c r="B94" s="264" t="s">
        <v>259</v>
      </c>
      <c r="C94" s="265"/>
      <c r="D94" s="266"/>
      <c r="E94" s="8"/>
      <c r="F94" s="8"/>
      <c r="G94" s="8"/>
      <c r="H94" s="8"/>
      <c r="I94" s="8"/>
      <c r="J94" s="8"/>
      <c r="K94" s="8"/>
      <c r="L94" s="4">
        <v>100</v>
      </c>
      <c r="M94" s="4"/>
      <c r="N94" s="4"/>
      <c r="O94" s="163">
        <v>141.25</v>
      </c>
      <c r="P94" s="163">
        <f t="shared" si="31"/>
        <v>141.25</v>
      </c>
      <c r="Q94" s="163">
        <f t="shared" si="32"/>
        <v>0</v>
      </c>
      <c r="R94" s="163">
        <f t="shared" si="33"/>
        <v>0</v>
      </c>
      <c r="S94" s="154"/>
      <c r="T94" s="153"/>
      <c r="U94" s="153"/>
      <c r="W94" s="207" t="s">
        <v>617</v>
      </c>
    </row>
    <row r="95" spans="1:23" ht="39.6" customHeight="1" x14ac:dyDescent="0.3">
      <c r="A95" s="70" t="s">
        <v>280</v>
      </c>
      <c r="B95" s="264" t="s">
        <v>260</v>
      </c>
      <c r="C95" s="265"/>
      <c r="D95" s="266"/>
      <c r="E95" s="8"/>
      <c r="F95" s="8"/>
      <c r="G95" s="8"/>
      <c r="H95" s="8"/>
      <c r="I95" s="8"/>
      <c r="J95" s="8"/>
      <c r="K95" s="8"/>
      <c r="L95" s="4">
        <v>100</v>
      </c>
      <c r="M95" s="4"/>
      <c r="N95" s="4"/>
      <c r="O95" s="163">
        <v>202.5</v>
      </c>
      <c r="P95" s="163">
        <f t="shared" si="31"/>
        <v>202.5</v>
      </c>
      <c r="Q95" s="163">
        <f t="shared" si="32"/>
        <v>0</v>
      </c>
      <c r="R95" s="163">
        <f t="shared" si="33"/>
        <v>0</v>
      </c>
      <c r="S95" s="154"/>
      <c r="T95" s="153"/>
      <c r="U95" s="153"/>
      <c r="W95" s="207" t="s">
        <v>617</v>
      </c>
    </row>
    <row r="96" spans="1:23" ht="39.6" customHeight="1" x14ac:dyDescent="0.3">
      <c r="A96" s="70" t="s">
        <v>281</v>
      </c>
      <c r="B96" s="264" t="s">
        <v>261</v>
      </c>
      <c r="C96" s="265"/>
      <c r="D96" s="266"/>
      <c r="E96" s="8"/>
      <c r="F96" s="8"/>
      <c r="G96" s="8"/>
      <c r="H96" s="8"/>
      <c r="I96" s="8"/>
      <c r="J96" s="8"/>
      <c r="K96" s="8"/>
      <c r="L96" s="4">
        <v>100</v>
      </c>
      <c r="M96" s="4"/>
      <c r="N96" s="4"/>
      <c r="O96" s="163">
        <v>202.5</v>
      </c>
      <c r="P96" s="163">
        <f t="shared" si="31"/>
        <v>202.5</v>
      </c>
      <c r="Q96" s="163">
        <f t="shared" si="32"/>
        <v>0</v>
      </c>
      <c r="R96" s="163">
        <f t="shared" si="33"/>
        <v>0</v>
      </c>
      <c r="S96" s="154"/>
      <c r="T96" s="153"/>
      <c r="U96" s="153"/>
      <c r="W96" s="207" t="s">
        <v>617</v>
      </c>
    </row>
    <row r="97" spans="1:24" ht="39.6" customHeight="1" x14ac:dyDescent="0.3">
      <c r="A97" s="70" t="s">
        <v>282</v>
      </c>
      <c r="B97" s="264" t="s">
        <v>262</v>
      </c>
      <c r="C97" s="265"/>
      <c r="D97" s="266"/>
      <c r="E97" s="8"/>
      <c r="F97" s="8"/>
      <c r="G97" s="8"/>
      <c r="H97" s="8"/>
      <c r="I97" s="8"/>
      <c r="J97" s="8"/>
      <c r="K97" s="8"/>
      <c r="L97" s="4">
        <v>100</v>
      </c>
      <c r="M97" s="4"/>
      <c r="N97" s="4"/>
      <c r="O97" s="163">
        <v>203.75</v>
      </c>
      <c r="P97" s="163">
        <f t="shared" si="31"/>
        <v>203.75</v>
      </c>
      <c r="Q97" s="163">
        <f t="shared" si="32"/>
        <v>0</v>
      </c>
      <c r="R97" s="163">
        <f t="shared" si="33"/>
        <v>0</v>
      </c>
      <c r="S97" s="154"/>
      <c r="T97" s="153"/>
      <c r="U97" s="153"/>
      <c r="W97" s="207" t="s">
        <v>617</v>
      </c>
    </row>
    <row r="98" spans="1:24" ht="27" customHeight="1" x14ac:dyDescent="0.3">
      <c r="A98" s="70"/>
      <c r="B98" s="271" t="s">
        <v>217</v>
      </c>
      <c r="C98" s="272"/>
      <c r="D98" s="273"/>
      <c r="E98" s="239"/>
      <c r="F98" s="239"/>
      <c r="G98" s="239"/>
      <c r="H98" s="239"/>
      <c r="I98" s="239"/>
      <c r="J98" s="239"/>
      <c r="K98" s="239"/>
      <c r="L98" s="229"/>
      <c r="M98" s="229"/>
      <c r="N98" s="229"/>
      <c r="O98" s="231">
        <f>SUM(O90:O97)</f>
        <v>1398.0250000000001</v>
      </c>
      <c r="P98" s="231">
        <f t="shared" ref="P98:R98" si="34">SUM(P90:P97)</f>
        <v>1398.0250000000001</v>
      </c>
      <c r="Q98" s="231">
        <f t="shared" si="34"/>
        <v>0</v>
      </c>
      <c r="R98" s="231">
        <f t="shared" si="34"/>
        <v>0</v>
      </c>
      <c r="S98" s="160"/>
      <c r="T98" s="161"/>
      <c r="U98" s="162"/>
    </row>
    <row r="99" spans="1:24" ht="38.450000000000003" customHeight="1" x14ac:dyDescent="0.3">
      <c r="A99" s="247"/>
      <c r="B99" s="280" t="s">
        <v>636</v>
      </c>
      <c r="C99" s="281"/>
      <c r="D99" s="281"/>
      <c r="E99" s="281"/>
      <c r="F99" s="281"/>
      <c r="G99" s="281"/>
      <c r="H99" s="281"/>
      <c r="I99" s="281"/>
      <c r="J99" s="281"/>
      <c r="K99" s="281"/>
      <c r="L99" s="281"/>
      <c r="M99" s="281"/>
      <c r="N99" s="281"/>
      <c r="O99" s="281"/>
      <c r="P99" s="281"/>
      <c r="Q99" s="281"/>
      <c r="R99" s="281"/>
      <c r="S99" s="281"/>
      <c r="T99" s="281"/>
      <c r="U99" s="282"/>
      <c r="W99" s="207"/>
      <c r="X99" s="101"/>
    </row>
    <row r="100" spans="1:24" ht="25.5" customHeight="1" x14ac:dyDescent="0.3">
      <c r="A100" s="70" t="s">
        <v>283</v>
      </c>
      <c r="B100" s="264" t="s">
        <v>263</v>
      </c>
      <c r="C100" s="265"/>
      <c r="D100" s="266"/>
      <c r="E100" s="8"/>
      <c r="F100" s="8"/>
      <c r="G100" s="8"/>
      <c r="H100" s="8"/>
      <c r="I100" s="8"/>
      <c r="J100" s="8"/>
      <c r="K100" s="8"/>
      <c r="L100" s="4">
        <v>100</v>
      </c>
      <c r="M100" s="4"/>
      <c r="N100" s="4"/>
      <c r="O100" s="163">
        <v>203.75</v>
      </c>
      <c r="P100" s="163">
        <f t="shared" si="31"/>
        <v>203.75</v>
      </c>
      <c r="Q100" s="163">
        <f t="shared" si="32"/>
        <v>0</v>
      </c>
      <c r="R100" s="163">
        <f t="shared" si="33"/>
        <v>0</v>
      </c>
      <c r="S100" s="154"/>
      <c r="T100" s="153"/>
      <c r="U100" s="153"/>
      <c r="W100" s="207" t="s">
        <v>617</v>
      </c>
    </row>
    <row r="101" spans="1:24" ht="25.5" customHeight="1" x14ac:dyDescent="0.3">
      <c r="A101" s="70" t="s">
        <v>284</v>
      </c>
      <c r="B101" s="264" t="s">
        <v>264</v>
      </c>
      <c r="C101" s="265"/>
      <c r="D101" s="266"/>
      <c r="E101" s="8"/>
      <c r="F101" s="8"/>
      <c r="G101" s="8"/>
      <c r="H101" s="8"/>
      <c r="I101" s="8"/>
      <c r="J101" s="8"/>
      <c r="K101" s="8"/>
      <c r="L101" s="4"/>
      <c r="M101" s="4">
        <v>100</v>
      </c>
      <c r="N101" s="4"/>
      <c r="O101" s="163">
        <v>1308.375</v>
      </c>
      <c r="P101" s="163">
        <f t="shared" si="31"/>
        <v>0</v>
      </c>
      <c r="Q101" s="163">
        <f t="shared" si="32"/>
        <v>1308.375</v>
      </c>
      <c r="R101" s="163">
        <f t="shared" si="33"/>
        <v>0</v>
      </c>
      <c r="S101" s="153"/>
      <c r="T101" s="154"/>
      <c r="U101" s="153"/>
      <c r="W101" s="207" t="s">
        <v>617</v>
      </c>
    </row>
    <row r="102" spans="1:24" ht="39.6" customHeight="1" x14ac:dyDescent="0.3">
      <c r="A102" s="70" t="s">
        <v>285</v>
      </c>
      <c r="B102" s="264" t="s">
        <v>265</v>
      </c>
      <c r="C102" s="265"/>
      <c r="D102" s="266"/>
      <c r="E102" s="8"/>
      <c r="F102" s="8"/>
      <c r="G102" s="8"/>
      <c r="H102" s="8"/>
      <c r="I102" s="8"/>
      <c r="J102" s="8"/>
      <c r="K102" s="8"/>
      <c r="L102" s="4"/>
      <c r="M102" s="4">
        <v>100</v>
      </c>
      <c r="N102" s="4"/>
      <c r="O102" s="163">
        <v>209.28692000000001</v>
      </c>
      <c r="P102" s="163">
        <f t="shared" si="31"/>
        <v>0</v>
      </c>
      <c r="Q102" s="163">
        <f t="shared" si="32"/>
        <v>209.28692000000004</v>
      </c>
      <c r="R102" s="163">
        <f t="shared" si="33"/>
        <v>0</v>
      </c>
      <c r="S102" s="153"/>
      <c r="T102" s="154"/>
      <c r="U102" s="153"/>
      <c r="W102" s="207" t="s">
        <v>617</v>
      </c>
    </row>
    <row r="103" spans="1:24" ht="25.5" customHeight="1" x14ac:dyDescent="0.3">
      <c r="A103" s="70" t="s">
        <v>286</v>
      </c>
      <c r="B103" s="264" t="s">
        <v>266</v>
      </c>
      <c r="C103" s="265"/>
      <c r="D103" s="266"/>
      <c r="E103" s="8"/>
      <c r="F103" s="8"/>
      <c r="G103" s="8"/>
      <c r="H103" s="8"/>
      <c r="I103" s="8"/>
      <c r="J103" s="8"/>
      <c r="K103" s="8"/>
      <c r="L103" s="4"/>
      <c r="M103" s="4">
        <v>100</v>
      </c>
      <c r="N103" s="4"/>
      <c r="O103" s="163">
        <v>140.62541999999999</v>
      </c>
      <c r="P103" s="163">
        <f t="shared" si="31"/>
        <v>0</v>
      </c>
      <c r="Q103" s="163">
        <f t="shared" si="32"/>
        <v>140.62541999999999</v>
      </c>
      <c r="R103" s="163">
        <f t="shared" si="33"/>
        <v>0</v>
      </c>
      <c r="S103" s="153"/>
      <c r="T103" s="154"/>
      <c r="U103" s="153"/>
      <c r="W103" s="207" t="s">
        <v>617</v>
      </c>
    </row>
    <row r="104" spans="1:24" ht="39.6" customHeight="1" x14ac:dyDescent="0.3">
      <c r="A104" s="70" t="s">
        <v>287</v>
      </c>
      <c r="B104" s="264" t="s">
        <v>267</v>
      </c>
      <c r="C104" s="265"/>
      <c r="D104" s="266"/>
      <c r="E104" s="8"/>
      <c r="F104" s="8"/>
      <c r="G104" s="8"/>
      <c r="H104" s="8"/>
      <c r="I104" s="8"/>
      <c r="J104" s="8"/>
      <c r="K104" s="8"/>
      <c r="L104" s="4"/>
      <c r="M104" s="4">
        <v>100</v>
      </c>
      <c r="N104" s="4"/>
      <c r="O104" s="163">
        <v>566.82000000000005</v>
      </c>
      <c r="P104" s="163">
        <f t="shared" si="31"/>
        <v>0</v>
      </c>
      <c r="Q104" s="163">
        <f t="shared" si="32"/>
        <v>566.82000000000005</v>
      </c>
      <c r="R104" s="163">
        <f t="shared" si="33"/>
        <v>0</v>
      </c>
      <c r="S104" s="153"/>
      <c r="T104" s="154"/>
      <c r="U104" s="153"/>
      <c r="W104" s="207" t="s">
        <v>617</v>
      </c>
    </row>
    <row r="105" spans="1:24" ht="39.6" customHeight="1" x14ac:dyDescent="0.3">
      <c r="A105" s="70" t="s">
        <v>288</v>
      </c>
      <c r="B105" s="264" t="s">
        <v>268</v>
      </c>
      <c r="C105" s="265"/>
      <c r="D105" s="266"/>
      <c r="E105" s="8"/>
      <c r="F105" s="8"/>
      <c r="G105" s="8"/>
      <c r="H105" s="8"/>
      <c r="I105" s="8"/>
      <c r="J105" s="8"/>
      <c r="K105" s="8"/>
      <c r="L105" s="4"/>
      <c r="M105" s="4">
        <v>100</v>
      </c>
      <c r="N105" s="4"/>
      <c r="O105" s="163">
        <v>304.27499999999998</v>
      </c>
      <c r="P105" s="163">
        <f t="shared" si="31"/>
        <v>0</v>
      </c>
      <c r="Q105" s="163">
        <f t="shared" si="32"/>
        <v>304.27499999999998</v>
      </c>
      <c r="R105" s="163">
        <f t="shared" si="33"/>
        <v>0</v>
      </c>
      <c r="S105" s="153"/>
      <c r="T105" s="154"/>
      <c r="U105" s="153"/>
      <c r="W105" s="207" t="s">
        <v>617</v>
      </c>
    </row>
    <row r="106" spans="1:24" ht="39.6" customHeight="1" x14ac:dyDescent="0.3">
      <c r="A106" s="70" t="s">
        <v>289</v>
      </c>
      <c r="B106" s="277" t="s">
        <v>269</v>
      </c>
      <c r="C106" s="278"/>
      <c r="D106" s="279"/>
      <c r="E106" s="239"/>
      <c r="F106" s="239"/>
      <c r="G106" s="239"/>
      <c r="H106" s="239"/>
      <c r="I106" s="239"/>
      <c r="J106" s="239"/>
      <c r="K106" s="239"/>
      <c r="L106" s="229"/>
      <c r="M106" s="229">
        <v>100</v>
      </c>
      <c r="N106" s="229"/>
      <c r="O106" s="231">
        <v>566.82000000000005</v>
      </c>
      <c r="P106" s="231">
        <f t="shared" si="31"/>
        <v>0</v>
      </c>
      <c r="Q106" s="231">
        <f t="shared" si="32"/>
        <v>566.82000000000005</v>
      </c>
      <c r="R106" s="231">
        <f t="shared" si="33"/>
        <v>0</v>
      </c>
      <c r="S106" s="153"/>
      <c r="T106" s="154"/>
      <c r="U106" s="153"/>
      <c r="W106" s="207" t="s">
        <v>617</v>
      </c>
    </row>
    <row r="107" spans="1:24" ht="39.6" customHeight="1" x14ac:dyDescent="0.3">
      <c r="A107" s="70" t="s">
        <v>290</v>
      </c>
      <c r="B107" s="277" t="s">
        <v>270</v>
      </c>
      <c r="C107" s="278"/>
      <c r="D107" s="279"/>
      <c r="E107" s="239"/>
      <c r="F107" s="239"/>
      <c r="G107" s="239"/>
      <c r="H107" s="239"/>
      <c r="I107" s="239"/>
      <c r="J107" s="239"/>
      <c r="K107" s="239"/>
      <c r="L107" s="229"/>
      <c r="M107" s="229"/>
      <c r="N107" s="229">
        <v>100</v>
      </c>
      <c r="O107" s="231">
        <v>2833.33</v>
      </c>
      <c r="P107" s="231">
        <f t="shared" si="31"/>
        <v>0</v>
      </c>
      <c r="Q107" s="231">
        <f t="shared" si="32"/>
        <v>0</v>
      </c>
      <c r="R107" s="231">
        <f t="shared" si="33"/>
        <v>2833.33</v>
      </c>
      <c r="S107" s="153"/>
      <c r="T107" s="153"/>
      <c r="U107" s="154"/>
      <c r="W107" s="207" t="s">
        <v>617</v>
      </c>
    </row>
    <row r="108" spans="1:24" ht="27" customHeight="1" x14ac:dyDescent="0.3">
      <c r="A108" s="70" t="s">
        <v>291</v>
      </c>
      <c r="B108" s="277" t="s">
        <v>271</v>
      </c>
      <c r="C108" s="278"/>
      <c r="D108" s="279"/>
      <c r="E108" s="239"/>
      <c r="F108" s="239"/>
      <c r="G108" s="239"/>
      <c r="H108" s="239"/>
      <c r="I108" s="239"/>
      <c r="J108" s="239"/>
      <c r="K108" s="239"/>
      <c r="L108" s="229">
        <v>100</v>
      </c>
      <c r="M108" s="229"/>
      <c r="N108" s="229"/>
      <c r="O108" s="231">
        <v>191.25</v>
      </c>
      <c r="P108" s="231">
        <f t="shared" si="31"/>
        <v>191.25</v>
      </c>
      <c r="Q108" s="231">
        <f t="shared" si="32"/>
        <v>0</v>
      </c>
      <c r="R108" s="231">
        <f t="shared" si="33"/>
        <v>0</v>
      </c>
      <c r="S108" s="154"/>
      <c r="T108" s="153"/>
      <c r="U108" s="153"/>
      <c r="W108" s="207" t="s">
        <v>617</v>
      </c>
    </row>
    <row r="109" spans="1:24" ht="27" customHeight="1" x14ac:dyDescent="0.3">
      <c r="A109" s="70" t="s">
        <v>292</v>
      </c>
      <c r="B109" s="277" t="s">
        <v>272</v>
      </c>
      <c r="C109" s="278"/>
      <c r="D109" s="279"/>
      <c r="E109" s="239"/>
      <c r="F109" s="239"/>
      <c r="G109" s="239"/>
      <c r="H109" s="239"/>
      <c r="I109" s="239"/>
      <c r="J109" s="239"/>
      <c r="K109" s="239"/>
      <c r="L109" s="229"/>
      <c r="M109" s="229"/>
      <c r="N109" s="229">
        <v>100</v>
      </c>
      <c r="O109" s="231">
        <v>1333.33</v>
      </c>
      <c r="P109" s="231">
        <f t="shared" si="31"/>
        <v>0</v>
      </c>
      <c r="Q109" s="231">
        <f t="shared" si="32"/>
        <v>0</v>
      </c>
      <c r="R109" s="231">
        <f t="shared" si="33"/>
        <v>1333.33</v>
      </c>
      <c r="S109" s="153"/>
      <c r="T109" s="153"/>
      <c r="U109" s="166"/>
      <c r="W109" s="207" t="s">
        <v>617</v>
      </c>
    </row>
    <row r="110" spans="1:24" ht="27" customHeight="1" x14ac:dyDescent="0.3">
      <c r="A110" s="70" t="s">
        <v>293</v>
      </c>
      <c r="B110" s="277" t="s">
        <v>273</v>
      </c>
      <c r="C110" s="278"/>
      <c r="D110" s="279"/>
      <c r="E110" s="239"/>
      <c r="F110" s="239"/>
      <c r="G110" s="239"/>
      <c r="H110" s="239"/>
      <c r="I110" s="239"/>
      <c r="J110" s="239"/>
      <c r="K110" s="239"/>
      <c r="L110" s="229"/>
      <c r="M110" s="229"/>
      <c r="N110" s="229">
        <v>100</v>
      </c>
      <c r="O110" s="231">
        <v>2450</v>
      </c>
      <c r="P110" s="231">
        <f t="shared" si="31"/>
        <v>0</v>
      </c>
      <c r="Q110" s="231">
        <f t="shared" si="32"/>
        <v>0</v>
      </c>
      <c r="R110" s="231">
        <f t="shared" si="33"/>
        <v>2450</v>
      </c>
      <c r="S110" s="153"/>
      <c r="T110" s="153"/>
      <c r="U110" s="166"/>
      <c r="W110" s="207" t="s">
        <v>617</v>
      </c>
    </row>
    <row r="111" spans="1:24" ht="27" customHeight="1" x14ac:dyDescent="0.3">
      <c r="A111" s="70" t="s">
        <v>294</v>
      </c>
      <c r="B111" s="277" t="s">
        <v>274</v>
      </c>
      <c r="C111" s="278"/>
      <c r="D111" s="279"/>
      <c r="E111" s="239"/>
      <c r="F111" s="239"/>
      <c r="G111" s="239"/>
      <c r="H111" s="239"/>
      <c r="I111" s="239"/>
      <c r="J111" s="239"/>
      <c r="K111" s="239"/>
      <c r="L111" s="229"/>
      <c r="M111" s="229"/>
      <c r="N111" s="229">
        <v>100</v>
      </c>
      <c r="O111" s="231">
        <v>6081.25</v>
      </c>
      <c r="P111" s="231">
        <f t="shared" si="31"/>
        <v>0</v>
      </c>
      <c r="Q111" s="231">
        <f t="shared" si="32"/>
        <v>0</v>
      </c>
      <c r="R111" s="231">
        <f t="shared" si="33"/>
        <v>6081.25</v>
      </c>
      <c r="S111" s="153"/>
      <c r="T111" s="204"/>
      <c r="U111" s="166"/>
      <c r="W111" s="207" t="s">
        <v>617</v>
      </c>
    </row>
    <row r="112" spans="1:24" ht="27" customHeight="1" x14ac:dyDescent="0.3">
      <c r="A112" s="70"/>
      <c r="B112" s="271" t="s">
        <v>217</v>
      </c>
      <c r="C112" s="272"/>
      <c r="D112" s="273"/>
      <c r="E112" s="239"/>
      <c r="F112" s="239"/>
      <c r="G112" s="239"/>
      <c r="H112" s="239"/>
      <c r="I112" s="239"/>
      <c r="J112" s="239"/>
      <c r="K112" s="239"/>
      <c r="L112" s="229"/>
      <c r="M112" s="229"/>
      <c r="N112" s="229"/>
      <c r="O112" s="231">
        <f>SUM(O100:O111)</f>
        <v>16189.11234</v>
      </c>
      <c r="P112" s="231">
        <f t="shared" ref="P112:R112" si="35">SUM(P100:P111)</f>
        <v>395</v>
      </c>
      <c r="Q112" s="231">
        <f t="shared" si="35"/>
        <v>3096.2023400000003</v>
      </c>
      <c r="R112" s="231">
        <f t="shared" si="35"/>
        <v>12697.91</v>
      </c>
      <c r="S112" s="160"/>
      <c r="T112" s="161"/>
      <c r="U112" s="162"/>
    </row>
    <row r="113" spans="1:21" ht="27" customHeight="1" x14ac:dyDescent="0.3">
      <c r="A113" s="70"/>
      <c r="B113" s="271" t="s">
        <v>120</v>
      </c>
      <c r="C113" s="272"/>
      <c r="D113" s="273"/>
      <c r="E113" s="239"/>
      <c r="F113" s="239"/>
      <c r="G113" s="239"/>
      <c r="H113" s="239"/>
      <c r="I113" s="239"/>
      <c r="J113" s="239"/>
      <c r="K113" s="239"/>
      <c r="L113" s="229"/>
      <c r="M113" s="229"/>
      <c r="N113" s="229"/>
      <c r="O113" s="231">
        <f>SUM(O26+O50+O70+O88)</f>
        <v>286589.98776470765</v>
      </c>
      <c r="P113" s="231">
        <f>SUM(P119+P123)</f>
        <v>58590.106996026501</v>
      </c>
      <c r="Q113" s="231">
        <f t="shared" ref="Q113:R113" si="36">SUM(Q119+Q123)</f>
        <v>66101.646495364039</v>
      </c>
      <c r="R113" s="231">
        <f t="shared" si="36"/>
        <v>161898.2342733171</v>
      </c>
      <c r="S113" s="147"/>
      <c r="T113" s="148"/>
      <c r="U113" s="149"/>
    </row>
    <row r="114" spans="1:21" ht="27" customHeight="1" x14ac:dyDescent="0.3">
      <c r="A114" s="70"/>
      <c r="B114" s="271" t="s">
        <v>121</v>
      </c>
      <c r="C114" s="272"/>
      <c r="D114" s="273"/>
      <c r="E114" s="239"/>
      <c r="F114" s="239"/>
      <c r="G114" s="239"/>
      <c r="H114" s="239"/>
      <c r="I114" s="239"/>
      <c r="J114" s="239"/>
      <c r="K114" s="239"/>
      <c r="L114" s="229"/>
      <c r="M114" s="229"/>
      <c r="N114" s="229"/>
      <c r="O114" s="231">
        <f>SUM(O42+O60+O57+O112)</f>
        <v>309109.35468773323</v>
      </c>
      <c r="P114" s="231">
        <f>SUM(P120+P124+P125)</f>
        <v>17503.421325828749</v>
      </c>
      <c r="Q114" s="231">
        <f t="shared" ref="Q114:R114" si="37">SUM(Q120+Q124+Q125)</f>
        <v>67175.822935743898</v>
      </c>
      <c r="R114" s="231">
        <f t="shared" si="37"/>
        <v>225828.13542616056</v>
      </c>
      <c r="S114" s="147"/>
      <c r="T114" s="148"/>
      <c r="U114" s="149"/>
    </row>
    <row r="115" spans="1:21" ht="27" customHeight="1" x14ac:dyDescent="0.3">
      <c r="A115" s="248" t="s">
        <v>637</v>
      </c>
      <c r="B115" s="304" t="s">
        <v>19</v>
      </c>
      <c r="C115" s="304"/>
      <c r="D115" s="304"/>
      <c r="E115" s="233"/>
      <c r="F115" s="233"/>
      <c r="G115" s="233"/>
      <c r="H115" s="233"/>
      <c r="I115" s="233"/>
      <c r="J115" s="233"/>
      <c r="K115" s="233"/>
      <c r="L115" s="229"/>
      <c r="M115" s="229"/>
      <c r="N115" s="229"/>
      <c r="O115" s="244">
        <f t="shared" ref="O115:O117" si="38">SUM(P115:R115)</f>
        <v>597097.36745244078</v>
      </c>
      <c r="P115" s="244">
        <f>SUM(P116+P126+P128)</f>
        <v>76093.52832185525</v>
      </c>
      <c r="Q115" s="244">
        <f>SUM(Q116+Q126+Q128)</f>
        <v>133277.46943110792</v>
      </c>
      <c r="R115" s="244">
        <f>SUM(R116+R126+R128)</f>
        <v>387726.36969947768</v>
      </c>
      <c r="S115" s="147"/>
      <c r="T115" s="148"/>
      <c r="U115" s="149"/>
    </row>
    <row r="116" spans="1:21" ht="27" customHeight="1" x14ac:dyDescent="0.3">
      <c r="A116" s="248" t="s">
        <v>638</v>
      </c>
      <c r="B116" s="304" t="s">
        <v>20</v>
      </c>
      <c r="C116" s="304"/>
      <c r="D116" s="304"/>
      <c r="E116" s="233"/>
      <c r="F116" s="233"/>
      <c r="G116" s="233"/>
      <c r="H116" s="233"/>
      <c r="I116" s="233"/>
      <c r="J116" s="233"/>
      <c r="K116" s="233"/>
      <c r="L116" s="229"/>
      <c r="M116" s="229"/>
      <c r="N116" s="229"/>
      <c r="O116" s="244">
        <f t="shared" si="38"/>
        <v>597097.36745244078</v>
      </c>
      <c r="P116" s="244">
        <f>SUM(P117+P121+P118)</f>
        <v>76093.52832185525</v>
      </c>
      <c r="Q116" s="244">
        <f>SUM(Q117+Q121+Q118)</f>
        <v>133277.46943110792</v>
      </c>
      <c r="R116" s="244">
        <f>SUM(R117+R121+R118)</f>
        <v>387726.36969947768</v>
      </c>
      <c r="S116" s="147"/>
      <c r="T116" s="148"/>
      <c r="U116" s="149"/>
    </row>
    <row r="117" spans="1:21" ht="27" customHeight="1" x14ac:dyDescent="0.3">
      <c r="A117" s="248" t="s">
        <v>639</v>
      </c>
      <c r="B117" s="304" t="s">
        <v>2</v>
      </c>
      <c r="C117" s="304"/>
      <c r="D117" s="304"/>
      <c r="E117" s="233"/>
      <c r="F117" s="233"/>
      <c r="G117" s="233"/>
      <c r="H117" s="233"/>
      <c r="I117" s="233"/>
      <c r="J117" s="233"/>
      <c r="K117" s="233"/>
      <c r="L117" s="245"/>
      <c r="M117" s="245"/>
      <c r="N117" s="245"/>
      <c r="O117" s="244">
        <f t="shared" si="38"/>
        <v>0</v>
      </c>
      <c r="P117" s="244">
        <v>0</v>
      </c>
      <c r="Q117" s="244">
        <v>0</v>
      </c>
      <c r="R117" s="244">
        <v>0</v>
      </c>
      <c r="S117" s="147"/>
      <c r="T117" s="148"/>
      <c r="U117" s="149"/>
    </row>
    <row r="118" spans="1:21" ht="27" customHeight="1" x14ac:dyDescent="0.3">
      <c r="A118" s="248" t="s">
        <v>640</v>
      </c>
      <c r="B118" s="305" t="s">
        <v>150</v>
      </c>
      <c r="C118" s="305"/>
      <c r="D118" s="305"/>
      <c r="E118" s="233"/>
      <c r="F118" s="233"/>
      <c r="G118" s="233"/>
      <c r="H118" s="233"/>
      <c r="I118" s="233"/>
      <c r="J118" s="233"/>
      <c r="K118" s="233"/>
      <c r="L118" s="245"/>
      <c r="M118" s="245"/>
      <c r="N118" s="245"/>
      <c r="O118" s="244">
        <f>SUM(O119:O120)</f>
        <v>164146.59051885962</v>
      </c>
      <c r="P118" s="244">
        <f>SUM(P119:P120)</f>
        <v>44184.853453497752</v>
      </c>
      <c r="Q118" s="244">
        <f t="shared" ref="Q118:R118" si="39">SUM(Q119:Q120)</f>
        <v>41992.833048064698</v>
      </c>
      <c r="R118" s="244">
        <f t="shared" si="39"/>
        <v>77968.904017297173</v>
      </c>
      <c r="S118" s="147"/>
      <c r="T118" s="148"/>
      <c r="U118" s="149"/>
    </row>
    <row r="119" spans="1:21" ht="27" customHeight="1" x14ac:dyDescent="0.3">
      <c r="A119" s="248" t="s">
        <v>641</v>
      </c>
      <c r="B119" s="277" t="s">
        <v>151</v>
      </c>
      <c r="C119" s="278"/>
      <c r="D119" s="279"/>
      <c r="E119" s="233"/>
      <c r="F119" s="233"/>
      <c r="G119" s="233"/>
      <c r="H119" s="233"/>
      <c r="I119" s="233"/>
      <c r="J119" s="233"/>
      <c r="K119" s="233"/>
      <c r="L119" s="245"/>
      <c r="M119" s="245"/>
      <c r="N119" s="245"/>
      <c r="O119" s="244">
        <f>SUM(O50+O70+O88)</f>
        <v>117483.59828620234</v>
      </c>
      <c r="P119" s="244">
        <f>SUM(P50+P70+P88)</f>
        <v>35886.170697791749</v>
      </c>
      <c r="Q119" s="244">
        <f>SUM(Q50+Q70+Q88)</f>
        <v>34015.457321691996</v>
      </c>
      <c r="R119" s="244">
        <f>SUM(R50+R70+R88)</f>
        <v>47581.970266718599</v>
      </c>
      <c r="S119" s="147"/>
      <c r="T119" s="148"/>
      <c r="U119" s="149"/>
    </row>
    <row r="120" spans="1:21" ht="27" customHeight="1" x14ac:dyDescent="0.3">
      <c r="A120" s="248" t="s">
        <v>642</v>
      </c>
      <c r="B120" s="277" t="s">
        <v>152</v>
      </c>
      <c r="C120" s="278"/>
      <c r="D120" s="279"/>
      <c r="E120" s="233"/>
      <c r="F120" s="233"/>
      <c r="G120" s="233"/>
      <c r="H120" s="233"/>
      <c r="I120" s="233"/>
      <c r="J120" s="233"/>
      <c r="K120" s="233"/>
      <c r="L120" s="245"/>
      <c r="M120" s="245"/>
      <c r="N120" s="245"/>
      <c r="O120" s="244">
        <f>SUM(O60+O57+O90+O91+O92+O93+O94+O95+O96+O97)</f>
        <v>46662.992232657278</v>
      </c>
      <c r="P120" s="244">
        <f>SUM(P60+P57+P90+P91+P92+P93+P94+P95+P96+P97)</f>
        <v>8298.6827557059987</v>
      </c>
      <c r="Q120" s="244">
        <f>SUM(Q60+Q57+Q90+Q91+Q92+Q93+Q94+Q95+Q96+Q97)</f>
        <v>7977.3757263727048</v>
      </c>
      <c r="R120" s="244">
        <f>SUM(R60+R57+R90+R91+R92+R93+R94+R95+R96+R97)</f>
        <v>30386.933750578566</v>
      </c>
      <c r="S120" s="147"/>
      <c r="T120" s="148"/>
      <c r="U120" s="149"/>
    </row>
    <row r="121" spans="1:21" ht="27" customHeight="1" x14ac:dyDescent="0.3">
      <c r="A121" s="248" t="s">
        <v>643</v>
      </c>
      <c r="B121" s="305" t="s">
        <v>624</v>
      </c>
      <c r="C121" s="305"/>
      <c r="D121" s="305"/>
      <c r="E121" s="233"/>
      <c r="F121" s="233"/>
      <c r="G121" s="233"/>
      <c r="H121" s="233"/>
      <c r="I121" s="233"/>
      <c r="J121" s="233"/>
      <c r="K121" s="233"/>
      <c r="L121" s="229"/>
      <c r="M121" s="229"/>
      <c r="N121" s="229"/>
      <c r="O121" s="244">
        <f>SUM(P121:R121)</f>
        <v>432950.77693358122</v>
      </c>
      <c r="P121" s="244">
        <f>SUM(P122+P125)</f>
        <v>31908.674868357499</v>
      </c>
      <c r="Q121" s="244">
        <f t="shared" ref="Q121:R121" si="40">SUM(Q122+Q125)</f>
        <v>91284.636383043238</v>
      </c>
      <c r="R121" s="244">
        <f t="shared" si="40"/>
        <v>309757.46568218048</v>
      </c>
      <c r="S121" s="147"/>
      <c r="T121" s="148"/>
      <c r="U121" s="149"/>
    </row>
    <row r="122" spans="1:21" ht="27" customHeight="1" x14ac:dyDescent="0.3">
      <c r="A122" s="248" t="s">
        <v>644</v>
      </c>
      <c r="B122" s="280" t="s">
        <v>623</v>
      </c>
      <c r="C122" s="281"/>
      <c r="D122" s="282"/>
      <c r="E122" s="233"/>
      <c r="F122" s="233"/>
      <c r="G122" s="233"/>
      <c r="H122" s="233"/>
      <c r="I122" s="233"/>
      <c r="J122" s="233"/>
      <c r="K122" s="233"/>
      <c r="L122" s="229"/>
      <c r="M122" s="229"/>
      <c r="N122" s="229"/>
      <c r="O122" s="244">
        <f>SUM(O123:O124)</f>
        <v>416761.66459358123</v>
      </c>
      <c r="P122" s="244">
        <f>SUM(P123:P124)</f>
        <v>31513.674868357499</v>
      </c>
      <c r="Q122" s="244">
        <f t="shared" ref="Q122:R122" si="41">SUM(Q123:Q124)</f>
        <v>88188.434043043235</v>
      </c>
      <c r="R122" s="244">
        <f t="shared" si="41"/>
        <v>297059.55568218051</v>
      </c>
      <c r="S122" s="147"/>
      <c r="T122" s="148"/>
      <c r="U122" s="149"/>
    </row>
    <row r="123" spans="1:21" ht="27" customHeight="1" x14ac:dyDescent="0.3">
      <c r="A123" s="248" t="s">
        <v>653</v>
      </c>
      <c r="B123" s="261" t="s">
        <v>151</v>
      </c>
      <c r="C123" s="262"/>
      <c r="D123" s="263"/>
      <c r="E123" s="233"/>
      <c r="F123" s="233"/>
      <c r="G123" s="233"/>
      <c r="H123" s="233"/>
      <c r="I123" s="233"/>
      <c r="J123" s="233"/>
      <c r="K123" s="233"/>
      <c r="L123" s="229"/>
      <c r="M123" s="229"/>
      <c r="N123" s="229"/>
      <c r="O123" s="244">
        <f>SUM(O26)</f>
        <v>169106.3894785053</v>
      </c>
      <c r="P123" s="244">
        <f>SUM(P26)</f>
        <v>22703.936298234752</v>
      </c>
      <c r="Q123" s="244">
        <f>SUM(Q26)</f>
        <v>32086.189173672043</v>
      </c>
      <c r="R123" s="244">
        <f>SUM(R26)</f>
        <v>114316.2640065985</v>
      </c>
      <c r="S123" s="147"/>
      <c r="T123" s="148"/>
      <c r="U123" s="149"/>
    </row>
    <row r="124" spans="1:21" ht="27" customHeight="1" x14ac:dyDescent="0.3">
      <c r="A124" s="248" t="s">
        <v>654</v>
      </c>
      <c r="B124" s="261" t="s">
        <v>152</v>
      </c>
      <c r="C124" s="262"/>
      <c r="D124" s="263"/>
      <c r="E124" s="233"/>
      <c r="F124" s="233"/>
      <c r="G124" s="233"/>
      <c r="H124" s="233"/>
      <c r="I124" s="233"/>
      <c r="J124" s="233"/>
      <c r="K124" s="233"/>
      <c r="L124" s="229"/>
      <c r="M124" s="229"/>
      <c r="N124" s="229"/>
      <c r="O124" s="244">
        <f>SUM(O42)</f>
        <v>247655.27511507596</v>
      </c>
      <c r="P124" s="244">
        <f>SUM(P42)</f>
        <v>8809.7385701227486</v>
      </c>
      <c r="Q124" s="244">
        <f>SUM(Q42)</f>
        <v>56102.244869371199</v>
      </c>
      <c r="R124" s="244">
        <f>SUM(R42)</f>
        <v>182743.291675582</v>
      </c>
      <c r="S124" s="147"/>
      <c r="T124" s="148"/>
      <c r="U124" s="149"/>
    </row>
    <row r="125" spans="1:21" ht="40.5" customHeight="1" x14ac:dyDescent="0.3">
      <c r="A125" s="248" t="s">
        <v>645</v>
      </c>
      <c r="B125" s="280" t="s">
        <v>625</v>
      </c>
      <c r="C125" s="281"/>
      <c r="D125" s="282"/>
      <c r="E125" s="233"/>
      <c r="F125" s="233"/>
      <c r="G125" s="233"/>
      <c r="H125" s="233"/>
      <c r="I125" s="233"/>
      <c r="J125" s="233"/>
      <c r="K125" s="233"/>
      <c r="L125" s="229"/>
      <c r="M125" s="229"/>
      <c r="N125" s="229"/>
      <c r="O125" s="244">
        <f>SUM(P125:R125)</f>
        <v>16189.11234</v>
      </c>
      <c r="P125" s="244">
        <f>SUM(P100:P111)</f>
        <v>395</v>
      </c>
      <c r="Q125" s="244">
        <f t="shared" ref="Q125:R125" si="42">SUM(Q100:Q111)</f>
        <v>3096.2023400000003</v>
      </c>
      <c r="R125" s="244">
        <f t="shared" si="42"/>
        <v>12697.91</v>
      </c>
      <c r="S125" s="147"/>
      <c r="T125" s="148"/>
      <c r="U125" s="149"/>
    </row>
    <row r="126" spans="1:21" ht="27" customHeight="1" x14ac:dyDescent="0.3">
      <c r="A126" s="248" t="s">
        <v>646</v>
      </c>
      <c r="B126" s="304" t="s">
        <v>21</v>
      </c>
      <c r="C126" s="304"/>
      <c r="D126" s="304"/>
      <c r="E126" s="233"/>
      <c r="F126" s="233"/>
      <c r="G126" s="233"/>
      <c r="H126" s="233"/>
      <c r="I126" s="233"/>
      <c r="J126" s="233"/>
      <c r="K126" s="233"/>
      <c r="L126" s="245"/>
      <c r="M126" s="245"/>
      <c r="N126" s="245"/>
      <c r="O126" s="244">
        <f t="shared" ref="O126:O132" si="43">SUM(P126:R126)</f>
        <v>0</v>
      </c>
      <c r="P126" s="244">
        <v>0</v>
      </c>
      <c r="Q126" s="244">
        <v>0</v>
      </c>
      <c r="R126" s="244">
        <v>0</v>
      </c>
      <c r="S126" s="147"/>
      <c r="T126" s="148"/>
      <c r="U126" s="149"/>
    </row>
    <row r="127" spans="1:21" ht="27" customHeight="1" x14ac:dyDescent="0.3">
      <c r="A127" s="248" t="s">
        <v>647</v>
      </c>
      <c r="B127" s="304" t="s">
        <v>3</v>
      </c>
      <c r="C127" s="304"/>
      <c r="D127" s="304"/>
      <c r="E127" s="233"/>
      <c r="F127" s="233"/>
      <c r="G127" s="233"/>
      <c r="H127" s="233"/>
      <c r="I127" s="233"/>
      <c r="J127" s="233"/>
      <c r="K127" s="233"/>
      <c r="L127" s="245"/>
      <c r="M127" s="245"/>
      <c r="N127" s="245"/>
      <c r="O127" s="244">
        <f t="shared" si="43"/>
        <v>0</v>
      </c>
      <c r="P127" s="244">
        <v>0</v>
      </c>
      <c r="Q127" s="244">
        <v>0</v>
      </c>
      <c r="R127" s="244">
        <v>0</v>
      </c>
      <c r="S127" s="147"/>
      <c r="T127" s="148"/>
      <c r="U127" s="149"/>
    </row>
    <row r="128" spans="1:21" ht="27" customHeight="1" x14ac:dyDescent="0.3">
      <c r="A128" s="248" t="s">
        <v>648</v>
      </c>
      <c r="B128" s="304" t="s">
        <v>18</v>
      </c>
      <c r="C128" s="304"/>
      <c r="D128" s="304"/>
      <c r="E128" s="233"/>
      <c r="F128" s="233"/>
      <c r="G128" s="233"/>
      <c r="H128" s="233"/>
      <c r="I128" s="233"/>
      <c r="J128" s="233"/>
      <c r="K128" s="233"/>
      <c r="L128" s="245"/>
      <c r="M128" s="245"/>
      <c r="N128" s="245"/>
      <c r="O128" s="244">
        <f>SUM(P128:R128)</f>
        <v>0</v>
      </c>
      <c r="P128" s="244">
        <v>0</v>
      </c>
      <c r="Q128" s="244">
        <v>0</v>
      </c>
      <c r="R128" s="244">
        <v>0</v>
      </c>
      <c r="S128" s="147"/>
      <c r="T128" s="148"/>
      <c r="U128" s="149"/>
    </row>
    <row r="129" spans="1:21" ht="27" customHeight="1" x14ac:dyDescent="0.3">
      <c r="A129" s="248" t="s">
        <v>649</v>
      </c>
      <c r="B129" s="304" t="s">
        <v>4</v>
      </c>
      <c r="C129" s="304"/>
      <c r="D129" s="304"/>
      <c r="E129" s="233"/>
      <c r="F129" s="233"/>
      <c r="G129" s="233"/>
      <c r="H129" s="233"/>
      <c r="I129" s="233"/>
      <c r="J129" s="233"/>
      <c r="K129" s="233"/>
      <c r="L129" s="245"/>
      <c r="M129" s="245"/>
      <c r="N129" s="245"/>
      <c r="O129" s="244">
        <f t="shared" si="43"/>
        <v>0</v>
      </c>
      <c r="P129" s="244">
        <v>0</v>
      </c>
      <c r="Q129" s="244">
        <v>0</v>
      </c>
      <c r="R129" s="244">
        <v>0</v>
      </c>
      <c r="S129" s="147"/>
      <c r="T129" s="148"/>
      <c r="U129" s="149"/>
    </row>
    <row r="130" spans="1:21" ht="27" customHeight="1" x14ac:dyDescent="0.3">
      <c r="A130" s="248" t="s">
        <v>650</v>
      </c>
      <c r="B130" s="304" t="s">
        <v>5</v>
      </c>
      <c r="C130" s="304"/>
      <c r="D130" s="304"/>
      <c r="E130" s="233"/>
      <c r="F130" s="233"/>
      <c r="G130" s="233"/>
      <c r="H130" s="233"/>
      <c r="I130" s="233"/>
      <c r="J130" s="233"/>
      <c r="K130" s="233"/>
      <c r="L130" s="245"/>
      <c r="M130" s="245"/>
      <c r="N130" s="245"/>
      <c r="O130" s="244">
        <f t="shared" si="43"/>
        <v>0</v>
      </c>
      <c r="P130" s="244">
        <v>0</v>
      </c>
      <c r="Q130" s="244">
        <v>0</v>
      </c>
      <c r="R130" s="244">
        <v>0</v>
      </c>
      <c r="S130" s="147"/>
      <c r="T130" s="148"/>
      <c r="U130" s="149"/>
    </row>
    <row r="131" spans="1:21" ht="27" customHeight="1" x14ac:dyDescent="0.3">
      <c r="A131" s="248" t="s">
        <v>651</v>
      </c>
      <c r="B131" s="304" t="s">
        <v>6</v>
      </c>
      <c r="C131" s="304"/>
      <c r="D131" s="304"/>
      <c r="E131" s="233"/>
      <c r="F131" s="233"/>
      <c r="G131" s="233"/>
      <c r="H131" s="233"/>
      <c r="I131" s="233"/>
      <c r="J131" s="233"/>
      <c r="K131" s="233"/>
      <c r="L131" s="245"/>
      <c r="M131" s="245"/>
      <c r="N131" s="245"/>
      <c r="O131" s="244">
        <f t="shared" si="43"/>
        <v>0</v>
      </c>
      <c r="P131" s="240">
        <v>0</v>
      </c>
      <c r="Q131" s="240">
        <v>0</v>
      </c>
      <c r="R131" s="240">
        <v>0</v>
      </c>
      <c r="S131" s="147"/>
      <c r="T131" s="148"/>
      <c r="U131" s="149"/>
    </row>
    <row r="132" spans="1:21" ht="27" customHeight="1" x14ac:dyDescent="0.3">
      <c r="A132" s="248" t="s">
        <v>652</v>
      </c>
      <c r="B132" s="303" t="s">
        <v>7</v>
      </c>
      <c r="C132" s="303"/>
      <c r="D132" s="303"/>
      <c r="E132" s="239"/>
      <c r="F132" s="239"/>
      <c r="G132" s="239"/>
      <c r="H132" s="239"/>
      <c r="I132" s="239"/>
      <c r="J132" s="239"/>
      <c r="K132" s="239"/>
      <c r="L132" s="245"/>
      <c r="M132" s="245"/>
      <c r="N132" s="245"/>
      <c r="O132" s="244">
        <f t="shared" si="43"/>
        <v>0</v>
      </c>
      <c r="P132" s="231">
        <v>0</v>
      </c>
      <c r="Q132" s="231">
        <v>0</v>
      </c>
      <c r="R132" s="246">
        <v>0</v>
      </c>
      <c r="S132" s="150"/>
      <c r="T132" s="151"/>
      <c r="U132" s="152"/>
    </row>
  </sheetData>
  <mergeCells count="145">
    <mergeCell ref="B124:D124"/>
    <mergeCell ref="B127:D127"/>
    <mergeCell ref="B114:D114"/>
    <mergeCell ref="B112:D112"/>
    <mergeCell ref="B109:D109"/>
    <mergeCell ref="B113:D113"/>
    <mergeCell ref="B105:D105"/>
    <mergeCell ref="B96:D96"/>
    <mergeCell ref="B97:D97"/>
    <mergeCell ref="B100:D100"/>
    <mergeCell ref="B101:D101"/>
    <mergeCell ref="B102:D102"/>
    <mergeCell ref="B103:D103"/>
    <mergeCell ref="B104:D104"/>
    <mergeCell ref="B132:D132"/>
    <mergeCell ref="B131:D131"/>
    <mergeCell ref="B98:D98"/>
    <mergeCell ref="B128:D128"/>
    <mergeCell ref="B129:D129"/>
    <mergeCell ref="B130:D130"/>
    <mergeCell ref="B126:D126"/>
    <mergeCell ref="B118:D118"/>
    <mergeCell ref="B121:D121"/>
    <mergeCell ref="B115:D115"/>
    <mergeCell ref="B116:D116"/>
    <mergeCell ref="B117:D117"/>
    <mergeCell ref="B125:D125"/>
    <mergeCell ref="B122:D122"/>
    <mergeCell ref="B119:D119"/>
    <mergeCell ref="B120:D120"/>
    <mergeCell ref="B123:D123"/>
    <mergeCell ref="A7:A9"/>
    <mergeCell ref="B7:D9"/>
    <mergeCell ref="B26:D26"/>
    <mergeCell ref="B21:D21"/>
    <mergeCell ref="B25:D25"/>
    <mergeCell ref="B18:D18"/>
    <mergeCell ref="B20:D20"/>
    <mergeCell ref="B10:U10"/>
    <mergeCell ref="B12:D12"/>
    <mergeCell ref="R8:R9"/>
    <mergeCell ref="S26:U26"/>
    <mergeCell ref="B16:D16"/>
    <mergeCell ref="B17:D17"/>
    <mergeCell ref="B22:D22"/>
    <mergeCell ref="U8:U9"/>
    <mergeCell ref="S8:S9"/>
    <mergeCell ref="B19:D19"/>
    <mergeCell ref="B15:D15"/>
    <mergeCell ref="E7:E9"/>
    <mergeCell ref="S7:U7"/>
    <mergeCell ref="T8:T9"/>
    <mergeCell ref="B23:D23"/>
    <mergeCell ref="B24:D24"/>
    <mergeCell ref="L7:N7"/>
    <mergeCell ref="O7:O9"/>
    <mergeCell ref="P7:R7"/>
    <mergeCell ref="F7:K7"/>
    <mergeCell ref="F8:H8"/>
    <mergeCell ref="I8:K8"/>
    <mergeCell ref="L8:L9"/>
    <mergeCell ref="M8:M9"/>
    <mergeCell ref="N8:N9"/>
    <mergeCell ref="P8:P9"/>
    <mergeCell ref="Q8:Q9"/>
    <mergeCell ref="B11:U11"/>
    <mergeCell ref="B13:D13"/>
    <mergeCell ref="B14:D14"/>
    <mergeCell ref="B41:D41"/>
    <mergeCell ref="B42:D42"/>
    <mergeCell ref="B34:D34"/>
    <mergeCell ref="B35:D35"/>
    <mergeCell ref="B36:D36"/>
    <mergeCell ref="B37:D37"/>
    <mergeCell ref="B38:D38"/>
    <mergeCell ref="B29:U29"/>
    <mergeCell ref="B27:U27"/>
    <mergeCell ref="B28:D28"/>
    <mergeCell ref="B40:D40"/>
    <mergeCell ref="B31:D31"/>
    <mergeCell ref="B32:D32"/>
    <mergeCell ref="B33:D33"/>
    <mergeCell ref="B30:D30"/>
    <mergeCell ref="B39:D39"/>
    <mergeCell ref="B87:D87"/>
    <mergeCell ref="B65:D65"/>
    <mergeCell ref="B85:D85"/>
    <mergeCell ref="B86:D86"/>
    <mergeCell ref="B110:D110"/>
    <mergeCell ref="B111:D111"/>
    <mergeCell ref="B108:D108"/>
    <mergeCell ref="B92:D92"/>
    <mergeCell ref="B91:D91"/>
    <mergeCell ref="B106:D106"/>
    <mergeCell ref="B107:D107"/>
    <mergeCell ref="B90:D90"/>
    <mergeCell ref="B93:D93"/>
    <mergeCell ref="B89:U89"/>
    <mergeCell ref="B80:D80"/>
    <mergeCell ref="B81:D81"/>
    <mergeCell ref="B88:D88"/>
    <mergeCell ref="B82:D82"/>
    <mergeCell ref="B99:U99"/>
    <mergeCell ref="B74:D74"/>
    <mergeCell ref="B83:D83"/>
    <mergeCell ref="B84:D84"/>
    <mergeCell ref="B94:D94"/>
    <mergeCell ref="B95:D95"/>
    <mergeCell ref="B48:D48"/>
    <mergeCell ref="B56:D56"/>
    <mergeCell ref="B59:D59"/>
    <mergeCell ref="B60:D60"/>
    <mergeCell ref="B49:D49"/>
    <mergeCell ref="B77:D77"/>
    <mergeCell ref="B78:D78"/>
    <mergeCell ref="B79:D79"/>
    <mergeCell ref="B72:U72"/>
    <mergeCell ref="B73:D73"/>
    <mergeCell ref="B61:U61"/>
    <mergeCell ref="B62:D62"/>
    <mergeCell ref="B63:D63"/>
    <mergeCell ref="B44:U44"/>
    <mergeCell ref="B43:U43"/>
    <mergeCell ref="B54:D54"/>
    <mergeCell ref="S42:U42"/>
    <mergeCell ref="B45:D45"/>
    <mergeCell ref="B46:D46"/>
    <mergeCell ref="B51:U51"/>
    <mergeCell ref="B75:D75"/>
    <mergeCell ref="B76:D76"/>
    <mergeCell ref="B50:D50"/>
    <mergeCell ref="B52:D52"/>
    <mergeCell ref="B53:D53"/>
    <mergeCell ref="B70:D70"/>
    <mergeCell ref="B64:D64"/>
    <mergeCell ref="B66:D66"/>
    <mergeCell ref="B67:D67"/>
    <mergeCell ref="B68:D68"/>
    <mergeCell ref="B69:D69"/>
    <mergeCell ref="B71:U71"/>
    <mergeCell ref="B58:U58"/>
    <mergeCell ref="B57:D57"/>
    <mergeCell ref="S70:U70"/>
    <mergeCell ref="B55:D55"/>
    <mergeCell ref="B47:D47"/>
  </mergeCells>
  <phoneticPr fontId="13" type="noConversion"/>
  <pageMargins left="0.19685039370078741" right="0" top="0.78740157480314965" bottom="0" header="0.31496062992125984" footer="0.31496062992125984"/>
  <pageSetup paperSize="9" scale="48" fitToHeight="6" orientation="landscape" r:id="rId1"/>
  <rowBreaks count="1" manualBreakCount="1">
    <brk id="26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theme="0" tint="-0.14999847407452621"/>
    <pageSetUpPr fitToPage="1"/>
  </sheetPr>
  <dimension ref="A1:R468"/>
  <sheetViews>
    <sheetView zoomScale="70" zoomScaleNormal="70" workbookViewId="0">
      <selection activeCell="K14" sqref="A14:K14"/>
    </sheetView>
  </sheetViews>
  <sheetFormatPr defaultRowHeight="15.75" x14ac:dyDescent="0.25"/>
  <cols>
    <col min="1" max="1" width="4.85546875" style="110" customWidth="1"/>
    <col min="2" max="2" width="29" style="111" customWidth="1"/>
    <col min="3" max="3" width="20.7109375" style="110" customWidth="1"/>
    <col min="4" max="4" width="10" style="142" customWidth="1"/>
    <col min="5" max="5" width="9.5703125" style="142" customWidth="1"/>
    <col min="6" max="6" width="20.5703125" style="187" customWidth="1"/>
    <col min="7" max="7" width="21.42578125" style="187" customWidth="1"/>
    <col min="8" max="8" width="7.28515625" style="112" customWidth="1"/>
    <col min="9" max="9" width="8.28515625" style="112" customWidth="1"/>
    <col min="10" max="10" width="10" style="112" customWidth="1"/>
    <col min="11" max="11" width="11.140625" style="112" customWidth="1"/>
    <col min="12" max="13" width="8.85546875" style="112"/>
    <col min="14" max="14" width="14.7109375" style="112" customWidth="1"/>
    <col min="15" max="15" width="12.7109375" style="112" customWidth="1"/>
    <col min="16" max="205" width="8.85546875" style="112"/>
    <col min="206" max="206" width="3.42578125" style="112" customWidth="1"/>
    <col min="207" max="207" width="35.7109375" style="112" customWidth="1"/>
    <col min="208" max="208" width="17.140625" style="112" customWidth="1"/>
    <col min="209" max="209" width="15.42578125" style="112" customWidth="1"/>
    <col min="210" max="210" width="8.28515625" style="112" customWidth="1"/>
    <col min="211" max="211" width="8.5703125" style="112" customWidth="1"/>
    <col min="212" max="212" width="18" style="112" customWidth="1"/>
    <col min="213" max="213" width="19.85546875" style="112" customWidth="1"/>
    <col min="214" max="214" width="5.42578125" style="112" customWidth="1"/>
    <col min="215" max="215" width="5.28515625" style="112" customWidth="1"/>
    <col min="216" max="216" width="4.7109375" style="112" customWidth="1"/>
    <col min="217" max="217" width="5.28515625" style="112" customWidth="1"/>
    <col min="218" max="461" width="8.85546875" style="112"/>
    <col min="462" max="462" width="3.42578125" style="112" customWidth="1"/>
    <col min="463" max="463" width="35.7109375" style="112" customWidth="1"/>
    <col min="464" max="464" width="17.140625" style="112" customWidth="1"/>
    <col min="465" max="465" width="15.42578125" style="112" customWidth="1"/>
    <col min="466" max="466" width="8.28515625" style="112" customWidth="1"/>
    <col min="467" max="467" width="8.5703125" style="112" customWidth="1"/>
    <col min="468" max="468" width="18" style="112" customWidth="1"/>
    <col min="469" max="469" width="19.85546875" style="112" customWidth="1"/>
    <col min="470" max="470" width="5.42578125" style="112" customWidth="1"/>
    <col min="471" max="471" width="5.28515625" style="112" customWidth="1"/>
    <col min="472" max="472" width="4.7109375" style="112" customWidth="1"/>
    <col min="473" max="473" width="5.28515625" style="112" customWidth="1"/>
    <col min="474" max="717" width="8.85546875" style="112"/>
    <col min="718" max="718" width="3.42578125" style="112" customWidth="1"/>
    <col min="719" max="719" width="35.7109375" style="112" customWidth="1"/>
    <col min="720" max="720" width="17.140625" style="112" customWidth="1"/>
    <col min="721" max="721" width="15.42578125" style="112" customWidth="1"/>
    <col min="722" max="722" width="8.28515625" style="112" customWidth="1"/>
    <col min="723" max="723" width="8.5703125" style="112" customWidth="1"/>
    <col min="724" max="724" width="18" style="112" customWidth="1"/>
    <col min="725" max="725" width="19.85546875" style="112" customWidth="1"/>
    <col min="726" max="726" width="5.42578125" style="112" customWidth="1"/>
    <col min="727" max="727" width="5.28515625" style="112" customWidth="1"/>
    <col min="728" max="728" width="4.7109375" style="112" customWidth="1"/>
    <col min="729" max="729" width="5.28515625" style="112" customWidth="1"/>
    <col min="730" max="973" width="8.85546875" style="112"/>
    <col min="974" max="974" width="3.42578125" style="112" customWidth="1"/>
    <col min="975" max="975" width="35.7109375" style="112" customWidth="1"/>
    <col min="976" max="976" width="17.140625" style="112" customWidth="1"/>
    <col min="977" max="977" width="15.42578125" style="112" customWidth="1"/>
    <col min="978" max="978" width="8.28515625" style="112" customWidth="1"/>
    <col min="979" max="979" width="8.5703125" style="112" customWidth="1"/>
    <col min="980" max="980" width="18" style="112" customWidth="1"/>
    <col min="981" max="981" width="19.85546875" style="112" customWidth="1"/>
    <col min="982" max="982" width="5.42578125" style="112" customWidth="1"/>
    <col min="983" max="983" width="5.28515625" style="112" customWidth="1"/>
    <col min="984" max="984" width="4.7109375" style="112" customWidth="1"/>
    <col min="985" max="985" width="5.28515625" style="112" customWidth="1"/>
    <col min="986" max="1229" width="8.85546875" style="112"/>
    <col min="1230" max="1230" width="3.42578125" style="112" customWidth="1"/>
    <col min="1231" max="1231" width="35.7109375" style="112" customWidth="1"/>
    <col min="1232" max="1232" width="17.140625" style="112" customWidth="1"/>
    <col min="1233" max="1233" width="15.42578125" style="112" customWidth="1"/>
    <col min="1234" max="1234" width="8.28515625" style="112" customWidth="1"/>
    <col min="1235" max="1235" width="8.5703125" style="112" customWidth="1"/>
    <col min="1236" max="1236" width="18" style="112" customWidth="1"/>
    <col min="1237" max="1237" width="19.85546875" style="112" customWidth="1"/>
    <col min="1238" max="1238" width="5.42578125" style="112" customWidth="1"/>
    <col min="1239" max="1239" width="5.28515625" style="112" customWidth="1"/>
    <col min="1240" max="1240" width="4.7109375" style="112" customWidth="1"/>
    <col min="1241" max="1241" width="5.28515625" style="112" customWidth="1"/>
    <col min="1242" max="1485" width="8.85546875" style="112"/>
    <col min="1486" max="1486" width="3.42578125" style="112" customWidth="1"/>
    <col min="1487" max="1487" width="35.7109375" style="112" customWidth="1"/>
    <col min="1488" max="1488" width="17.140625" style="112" customWidth="1"/>
    <col min="1489" max="1489" width="15.42578125" style="112" customWidth="1"/>
    <col min="1490" max="1490" width="8.28515625" style="112" customWidth="1"/>
    <col min="1491" max="1491" width="8.5703125" style="112" customWidth="1"/>
    <col min="1492" max="1492" width="18" style="112" customWidth="1"/>
    <col min="1493" max="1493" width="19.85546875" style="112" customWidth="1"/>
    <col min="1494" max="1494" width="5.42578125" style="112" customWidth="1"/>
    <col min="1495" max="1495" width="5.28515625" style="112" customWidth="1"/>
    <col min="1496" max="1496" width="4.7109375" style="112" customWidth="1"/>
    <col min="1497" max="1497" width="5.28515625" style="112" customWidth="1"/>
    <col min="1498" max="1741" width="8.85546875" style="112"/>
    <col min="1742" max="1742" width="3.42578125" style="112" customWidth="1"/>
    <col min="1743" max="1743" width="35.7109375" style="112" customWidth="1"/>
    <col min="1744" max="1744" width="17.140625" style="112" customWidth="1"/>
    <col min="1745" max="1745" width="15.42578125" style="112" customWidth="1"/>
    <col min="1746" max="1746" width="8.28515625" style="112" customWidth="1"/>
    <col min="1747" max="1747" width="8.5703125" style="112" customWidth="1"/>
    <col min="1748" max="1748" width="18" style="112" customWidth="1"/>
    <col min="1749" max="1749" width="19.85546875" style="112" customWidth="1"/>
    <col min="1750" max="1750" width="5.42578125" style="112" customWidth="1"/>
    <col min="1751" max="1751" width="5.28515625" style="112" customWidth="1"/>
    <col min="1752" max="1752" width="4.7109375" style="112" customWidth="1"/>
    <col min="1753" max="1753" width="5.28515625" style="112" customWidth="1"/>
    <col min="1754" max="1997" width="8.85546875" style="112"/>
    <col min="1998" max="1998" width="3.42578125" style="112" customWidth="1"/>
    <col min="1999" max="1999" width="35.7109375" style="112" customWidth="1"/>
    <col min="2000" max="2000" width="17.140625" style="112" customWidth="1"/>
    <col min="2001" max="2001" width="15.42578125" style="112" customWidth="1"/>
    <col min="2002" max="2002" width="8.28515625" style="112" customWidth="1"/>
    <col min="2003" max="2003" width="8.5703125" style="112" customWidth="1"/>
    <col min="2004" max="2004" width="18" style="112" customWidth="1"/>
    <col min="2005" max="2005" width="19.85546875" style="112" customWidth="1"/>
    <col min="2006" max="2006" width="5.42578125" style="112" customWidth="1"/>
    <col min="2007" max="2007" width="5.28515625" style="112" customWidth="1"/>
    <col min="2008" max="2008" width="4.7109375" style="112" customWidth="1"/>
    <col min="2009" max="2009" width="5.28515625" style="112" customWidth="1"/>
    <col min="2010" max="2253" width="8.85546875" style="112"/>
    <col min="2254" max="2254" width="3.42578125" style="112" customWidth="1"/>
    <col min="2255" max="2255" width="35.7109375" style="112" customWidth="1"/>
    <col min="2256" max="2256" width="17.140625" style="112" customWidth="1"/>
    <col min="2257" max="2257" width="15.42578125" style="112" customWidth="1"/>
    <col min="2258" max="2258" width="8.28515625" style="112" customWidth="1"/>
    <col min="2259" max="2259" width="8.5703125" style="112" customWidth="1"/>
    <col min="2260" max="2260" width="18" style="112" customWidth="1"/>
    <col min="2261" max="2261" width="19.85546875" style="112" customWidth="1"/>
    <col min="2262" max="2262" width="5.42578125" style="112" customWidth="1"/>
    <col min="2263" max="2263" width="5.28515625" style="112" customWidth="1"/>
    <col min="2264" max="2264" width="4.7109375" style="112" customWidth="1"/>
    <col min="2265" max="2265" width="5.28515625" style="112" customWidth="1"/>
    <col min="2266" max="2509" width="8.85546875" style="112"/>
    <col min="2510" max="2510" width="3.42578125" style="112" customWidth="1"/>
    <col min="2511" max="2511" width="35.7109375" style="112" customWidth="1"/>
    <col min="2512" max="2512" width="17.140625" style="112" customWidth="1"/>
    <col min="2513" max="2513" width="15.42578125" style="112" customWidth="1"/>
    <col min="2514" max="2514" width="8.28515625" style="112" customWidth="1"/>
    <col min="2515" max="2515" width="8.5703125" style="112" customWidth="1"/>
    <col min="2516" max="2516" width="18" style="112" customWidth="1"/>
    <col min="2517" max="2517" width="19.85546875" style="112" customWidth="1"/>
    <col min="2518" max="2518" width="5.42578125" style="112" customWidth="1"/>
    <col min="2519" max="2519" width="5.28515625" style="112" customWidth="1"/>
    <col min="2520" max="2520" width="4.7109375" style="112" customWidth="1"/>
    <col min="2521" max="2521" width="5.28515625" style="112" customWidth="1"/>
    <col min="2522" max="2765" width="8.85546875" style="112"/>
    <col min="2766" max="2766" width="3.42578125" style="112" customWidth="1"/>
    <col min="2767" max="2767" width="35.7109375" style="112" customWidth="1"/>
    <col min="2768" max="2768" width="17.140625" style="112" customWidth="1"/>
    <col min="2769" max="2769" width="15.42578125" style="112" customWidth="1"/>
    <col min="2770" max="2770" width="8.28515625" style="112" customWidth="1"/>
    <col min="2771" max="2771" width="8.5703125" style="112" customWidth="1"/>
    <col min="2772" max="2772" width="18" style="112" customWidth="1"/>
    <col min="2773" max="2773" width="19.85546875" style="112" customWidth="1"/>
    <col min="2774" max="2774" width="5.42578125" style="112" customWidth="1"/>
    <col min="2775" max="2775" width="5.28515625" style="112" customWidth="1"/>
    <col min="2776" max="2776" width="4.7109375" style="112" customWidth="1"/>
    <col min="2777" max="2777" width="5.28515625" style="112" customWidth="1"/>
    <col min="2778" max="3021" width="8.85546875" style="112"/>
    <col min="3022" max="3022" width="3.42578125" style="112" customWidth="1"/>
    <col min="3023" max="3023" width="35.7109375" style="112" customWidth="1"/>
    <col min="3024" max="3024" width="17.140625" style="112" customWidth="1"/>
    <col min="3025" max="3025" width="15.42578125" style="112" customWidth="1"/>
    <col min="3026" max="3026" width="8.28515625" style="112" customWidth="1"/>
    <col min="3027" max="3027" width="8.5703125" style="112" customWidth="1"/>
    <col min="3028" max="3028" width="18" style="112" customWidth="1"/>
    <col min="3029" max="3029" width="19.85546875" style="112" customWidth="1"/>
    <col min="3030" max="3030" width="5.42578125" style="112" customWidth="1"/>
    <col min="3031" max="3031" width="5.28515625" style="112" customWidth="1"/>
    <col min="3032" max="3032" width="4.7109375" style="112" customWidth="1"/>
    <col min="3033" max="3033" width="5.28515625" style="112" customWidth="1"/>
    <col min="3034" max="3277" width="8.85546875" style="112"/>
    <col min="3278" max="3278" width="3.42578125" style="112" customWidth="1"/>
    <col min="3279" max="3279" width="35.7109375" style="112" customWidth="1"/>
    <col min="3280" max="3280" width="17.140625" style="112" customWidth="1"/>
    <col min="3281" max="3281" width="15.42578125" style="112" customWidth="1"/>
    <col min="3282" max="3282" width="8.28515625" style="112" customWidth="1"/>
    <col min="3283" max="3283" width="8.5703125" style="112" customWidth="1"/>
    <col min="3284" max="3284" width="18" style="112" customWidth="1"/>
    <col min="3285" max="3285" width="19.85546875" style="112" customWidth="1"/>
    <col min="3286" max="3286" width="5.42578125" style="112" customWidth="1"/>
    <col min="3287" max="3287" width="5.28515625" style="112" customWidth="1"/>
    <col min="3288" max="3288" width="4.7109375" style="112" customWidth="1"/>
    <col min="3289" max="3289" width="5.28515625" style="112" customWidth="1"/>
    <col min="3290" max="3533" width="8.85546875" style="112"/>
    <col min="3534" max="3534" width="3.42578125" style="112" customWidth="1"/>
    <col min="3535" max="3535" width="35.7109375" style="112" customWidth="1"/>
    <col min="3536" max="3536" width="17.140625" style="112" customWidth="1"/>
    <col min="3537" max="3537" width="15.42578125" style="112" customWidth="1"/>
    <col min="3538" max="3538" width="8.28515625" style="112" customWidth="1"/>
    <col min="3539" max="3539" width="8.5703125" style="112" customWidth="1"/>
    <col min="3540" max="3540" width="18" style="112" customWidth="1"/>
    <col min="3541" max="3541" width="19.85546875" style="112" customWidth="1"/>
    <col min="3542" max="3542" width="5.42578125" style="112" customWidth="1"/>
    <col min="3543" max="3543" width="5.28515625" style="112" customWidth="1"/>
    <col min="3544" max="3544" width="4.7109375" style="112" customWidth="1"/>
    <col min="3545" max="3545" width="5.28515625" style="112" customWidth="1"/>
    <col min="3546" max="3789" width="8.85546875" style="112"/>
    <col min="3790" max="3790" width="3.42578125" style="112" customWidth="1"/>
    <col min="3791" max="3791" width="35.7109375" style="112" customWidth="1"/>
    <col min="3792" max="3792" width="17.140625" style="112" customWidth="1"/>
    <col min="3793" max="3793" width="15.42578125" style="112" customWidth="1"/>
    <col min="3794" max="3794" width="8.28515625" style="112" customWidth="1"/>
    <col min="3795" max="3795" width="8.5703125" style="112" customWidth="1"/>
    <col min="3796" max="3796" width="18" style="112" customWidth="1"/>
    <col min="3797" max="3797" width="19.85546875" style="112" customWidth="1"/>
    <col min="3798" max="3798" width="5.42578125" style="112" customWidth="1"/>
    <col min="3799" max="3799" width="5.28515625" style="112" customWidth="1"/>
    <col min="3800" max="3800" width="4.7109375" style="112" customWidth="1"/>
    <col min="3801" max="3801" width="5.28515625" style="112" customWidth="1"/>
    <col min="3802" max="4045" width="8.85546875" style="112"/>
    <col min="4046" max="4046" width="3.42578125" style="112" customWidth="1"/>
    <col min="4047" max="4047" width="35.7109375" style="112" customWidth="1"/>
    <col min="4048" max="4048" width="17.140625" style="112" customWidth="1"/>
    <col min="4049" max="4049" width="15.42578125" style="112" customWidth="1"/>
    <col min="4050" max="4050" width="8.28515625" style="112" customWidth="1"/>
    <col min="4051" max="4051" width="8.5703125" style="112" customWidth="1"/>
    <col min="4052" max="4052" width="18" style="112" customWidth="1"/>
    <col min="4053" max="4053" width="19.85546875" style="112" customWidth="1"/>
    <col min="4054" max="4054" width="5.42578125" style="112" customWidth="1"/>
    <col min="4055" max="4055" width="5.28515625" style="112" customWidth="1"/>
    <col min="4056" max="4056" width="4.7109375" style="112" customWidth="1"/>
    <col min="4057" max="4057" width="5.28515625" style="112" customWidth="1"/>
    <col min="4058" max="4301" width="8.85546875" style="112"/>
    <col min="4302" max="4302" width="3.42578125" style="112" customWidth="1"/>
    <col min="4303" max="4303" width="35.7109375" style="112" customWidth="1"/>
    <col min="4304" max="4304" width="17.140625" style="112" customWidth="1"/>
    <col min="4305" max="4305" width="15.42578125" style="112" customWidth="1"/>
    <col min="4306" max="4306" width="8.28515625" style="112" customWidth="1"/>
    <col min="4307" max="4307" width="8.5703125" style="112" customWidth="1"/>
    <col min="4308" max="4308" width="18" style="112" customWidth="1"/>
    <col min="4309" max="4309" width="19.85546875" style="112" customWidth="1"/>
    <col min="4310" max="4310" width="5.42578125" style="112" customWidth="1"/>
    <col min="4311" max="4311" width="5.28515625" style="112" customWidth="1"/>
    <col min="4312" max="4312" width="4.7109375" style="112" customWidth="1"/>
    <col min="4313" max="4313" width="5.28515625" style="112" customWidth="1"/>
    <col min="4314" max="4557" width="8.85546875" style="112"/>
    <col min="4558" max="4558" width="3.42578125" style="112" customWidth="1"/>
    <col min="4559" max="4559" width="35.7109375" style="112" customWidth="1"/>
    <col min="4560" max="4560" width="17.140625" style="112" customWidth="1"/>
    <col min="4561" max="4561" width="15.42578125" style="112" customWidth="1"/>
    <col min="4562" max="4562" width="8.28515625" style="112" customWidth="1"/>
    <col min="4563" max="4563" width="8.5703125" style="112" customWidth="1"/>
    <col min="4564" max="4564" width="18" style="112" customWidth="1"/>
    <col min="4565" max="4565" width="19.85546875" style="112" customWidth="1"/>
    <col min="4566" max="4566" width="5.42578125" style="112" customWidth="1"/>
    <col min="4567" max="4567" width="5.28515625" style="112" customWidth="1"/>
    <col min="4568" max="4568" width="4.7109375" style="112" customWidth="1"/>
    <col min="4569" max="4569" width="5.28515625" style="112" customWidth="1"/>
    <col min="4570" max="4813" width="8.85546875" style="112"/>
    <col min="4814" max="4814" width="3.42578125" style="112" customWidth="1"/>
    <col min="4815" max="4815" width="35.7109375" style="112" customWidth="1"/>
    <col min="4816" max="4816" width="17.140625" style="112" customWidth="1"/>
    <col min="4817" max="4817" width="15.42578125" style="112" customWidth="1"/>
    <col min="4818" max="4818" width="8.28515625" style="112" customWidth="1"/>
    <col min="4819" max="4819" width="8.5703125" style="112" customWidth="1"/>
    <col min="4820" max="4820" width="18" style="112" customWidth="1"/>
    <col min="4821" max="4821" width="19.85546875" style="112" customWidth="1"/>
    <col min="4822" max="4822" width="5.42578125" style="112" customWidth="1"/>
    <col min="4823" max="4823" width="5.28515625" style="112" customWidth="1"/>
    <col min="4824" max="4824" width="4.7109375" style="112" customWidth="1"/>
    <col min="4825" max="4825" width="5.28515625" style="112" customWidth="1"/>
    <col min="4826" max="5069" width="8.85546875" style="112"/>
    <col min="5070" max="5070" width="3.42578125" style="112" customWidth="1"/>
    <col min="5071" max="5071" width="35.7109375" style="112" customWidth="1"/>
    <col min="5072" max="5072" width="17.140625" style="112" customWidth="1"/>
    <col min="5073" max="5073" width="15.42578125" style="112" customWidth="1"/>
    <col min="5074" max="5074" width="8.28515625" style="112" customWidth="1"/>
    <col min="5075" max="5075" width="8.5703125" style="112" customWidth="1"/>
    <col min="5076" max="5076" width="18" style="112" customWidth="1"/>
    <col min="5077" max="5077" width="19.85546875" style="112" customWidth="1"/>
    <col min="5078" max="5078" width="5.42578125" style="112" customWidth="1"/>
    <col min="5079" max="5079" width="5.28515625" style="112" customWidth="1"/>
    <col min="5080" max="5080" width="4.7109375" style="112" customWidth="1"/>
    <col min="5081" max="5081" width="5.28515625" style="112" customWidth="1"/>
    <col min="5082" max="5325" width="8.85546875" style="112"/>
    <col min="5326" max="5326" width="3.42578125" style="112" customWidth="1"/>
    <col min="5327" max="5327" width="35.7109375" style="112" customWidth="1"/>
    <col min="5328" max="5328" width="17.140625" style="112" customWidth="1"/>
    <col min="5329" max="5329" width="15.42578125" style="112" customWidth="1"/>
    <col min="5330" max="5330" width="8.28515625" style="112" customWidth="1"/>
    <col min="5331" max="5331" width="8.5703125" style="112" customWidth="1"/>
    <col min="5332" max="5332" width="18" style="112" customWidth="1"/>
    <col min="5333" max="5333" width="19.85546875" style="112" customWidth="1"/>
    <col min="5334" max="5334" width="5.42578125" style="112" customWidth="1"/>
    <col min="5335" max="5335" width="5.28515625" style="112" customWidth="1"/>
    <col min="5336" max="5336" width="4.7109375" style="112" customWidth="1"/>
    <col min="5337" max="5337" width="5.28515625" style="112" customWidth="1"/>
    <col min="5338" max="5581" width="8.85546875" style="112"/>
    <col min="5582" max="5582" width="3.42578125" style="112" customWidth="1"/>
    <col min="5583" max="5583" width="35.7109375" style="112" customWidth="1"/>
    <col min="5584" max="5584" width="17.140625" style="112" customWidth="1"/>
    <col min="5585" max="5585" width="15.42578125" style="112" customWidth="1"/>
    <col min="5586" max="5586" width="8.28515625" style="112" customWidth="1"/>
    <col min="5587" max="5587" width="8.5703125" style="112" customWidth="1"/>
    <col min="5588" max="5588" width="18" style="112" customWidth="1"/>
    <col min="5589" max="5589" width="19.85546875" style="112" customWidth="1"/>
    <col min="5590" max="5590" width="5.42578125" style="112" customWidth="1"/>
    <col min="5591" max="5591" width="5.28515625" style="112" customWidth="1"/>
    <col min="5592" max="5592" width="4.7109375" style="112" customWidth="1"/>
    <col min="5593" max="5593" width="5.28515625" style="112" customWidth="1"/>
    <col min="5594" max="5837" width="8.85546875" style="112"/>
    <col min="5838" max="5838" width="3.42578125" style="112" customWidth="1"/>
    <col min="5839" max="5839" width="35.7109375" style="112" customWidth="1"/>
    <col min="5840" max="5840" width="17.140625" style="112" customWidth="1"/>
    <col min="5841" max="5841" width="15.42578125" style="112" customWidth="1"/>
    <col min="5842" max="5842" width="8.28515625" style="112" customWidth="1"/>
    <col min="5843" max="5843" width="8.5703125" style="112" customWidth="1"/>
    <col min="5844" max="5844" width="18" style="112" customWidth="1"/>
    <col min="5845" max="5845" width="19.85546875" style="112" customWidth="1"/>
    <col min="5846" max="5846" width="5.42578125" style="112" customWidth="1"/>
    <col min="5847" max="5847" width="5.28515625" style="112" customWidth="1"/>
    <col min="5848" max="5848" width="4.7109375" style="112" customWidth="1"/>
    <col min="5849" max="5849" width="5.28515625" style="112" customWidth="1"/>
    <col min="5850" max="6093" width="8.85546875" style="112"/>
    <col min="6094" max="6094" width="3.42578125" style="112" customWidth="1"/>
    <col min="6095" max="6095" width="35.7109375" style="112" customWidth="1"/>
    <col min="6096" max="6096" width="17.140625" style="112" customWidth="1"/>
    <col min="6097" max="6097" width="15.42578125" style="112" customWidth="1"/>
    <col min="6098" max="6098" width="8.28515625" style="112" customWidth="1"/>
    <col min="6099" max="6099" width="8.5703125" style="112" customWidth="1"/>
    <col min="6100" max="6100" width="18" style="112" customWidth="1"/>
    <col min="6101" max="6101" width="19.85546875" style="112" customWidth="1"/>
    <col min="6102" max="6102" width="5.42578125" style="112" customWidth="1"/>
    <col min="6103" max="6103" width="5.28515625" style="112" customWidth="1"/>
    <col min="6104" max="6104" width="4.7109375" style="112" customWidth="1"/>
    <col min="6105" max="6105" width="5.28515625" style="112" customWidth="1"/>
    <col min="6106" max="6349" width="8.85546875" style="112"/>
    <col min="6350" max="6350" width="3.42578125" style="112" customWidth="1"/>
    <col min="6351" max="6351" width="35.7109375" style="112" customWidth="1"/>
    <col min="6352" max="6352" width="17.140625" style="112" customWidth="1"/>
    <col min="6353" max="6353" width="15.42578125" style="112" customWidth="1"/>
    <col min="6354" max="6354" width="8.28515625" style="112" customWidth="1"/>
    <col min="6355" max="6355" width="8.5703125" style="112" customWidth="1"/>
    <col min="6356" max="6356" width="18" style="112" customWidth="1"/>
    <col min="6357" max="6357" width="19.85546875" style="112" customWidth="1"/>
    <col min="6358" max="6358" width="5.42578125" style="112" customWidth="1"/>
    <col min="6359" max="6359" width="5.28515625" style="112" customWidth="1"/>
    <col min="6360" max="6360" width="4.7109375" style="112" customWidth="1"/>
    <col min="6361" max="6361" width="5.28515625" style="112" customWidth="1"/>
    <col min="6362" max="6605" width="8.85546875" style="112"/>
    <col min="6606" max="6606" width="3.42578125" style="112" customWidth="1"/>
    <col min="6607" max="6607" width="35.7109375" style="112" customWidth="1"/>
    <col min="6608" max="6608" width="17.140625" style="112" customWidth="1"/>
    <col min="6609" max="6609" width="15.42578125" style="112" customWidth="1"/>
    <col min="6610" max="6610" width="8.28515625" style="112" customWidth="1"/>
    <col min="6611" max="6611" width="8.5703125" style="112" customWidth="1"/>
    <col min="6612" max="6612" width="18" style="112" customWidth="1"/>
    <col min="6613" max="6613" width="19.85546875" style="112" customWidth="1"/>
    <col min="6614" max="6614" width="5.42578125" style="112" customWidth="1"/>
    <col min="6615" max="6615" width="5.28515625" style="112" customWidth="1"/>
    <col min="6616" max="6616" width="4.7109375" style="112" customWidth="1"/>
    <col min="6617" max="6617" width="5.28515625" style="112" customWidth="1"/>
    <col min="6618" max="6861" width="8.85546875" style="112"/>
    <col min="6862" max="6862" width="3.42578125" style="112" customWidth="1"/>
    <col min="6863" max="6863" width="35.7109375" style="112" customWidth="1"/>
    <col min="6864" max="6864" width="17.140625" style="112" customWidth="1"/>
    <col min="6865" max="6865" width="15.42578125" style="112" customWidth="1"/>
    <col min="6866" max="6866" width="8.28515625" style="112" customWidth="1"/>
    <col min="6867" max="6867" width="8.5703125" style="112" customWidth="1"/>
    <col min="6868" max="6868" width="18" style="112" customWidth="1"/>
    <col min="6869" max="6869" width="19.85546875" style="112" customWidth="1"/>
    <col min="6870" max="6870" width="5.42578125" style="112" customWidth="1"/>
    <col min="6871" max="6871" width="5.28515625" style="112" customWidth="1"/>
    <col min="6872" max="6872" width="4.7109375" style="112" customWidth="1"/>
    <col min="6873" max="6873" width="5.28515625" style="112" customWidth="1"/>
    <col min="6874" max="7117" width="8.85546875" style="112"/>
    <col min="7118" max="7118" width="3.42578125" style="112" customWidth="1"/>
    <col min="7119" max="7119" width="35.7109375" style="112" customWidth="1"/>
    <col min="7120" max="7120" width="17.140625" style="112" customWidth="1"/>
    <col min="7121" max="7121" width="15.42578125" style="112" customWidth="1"/>
    <col min="7122" max="7122" width="8.28515625" style="112" customWidth="1"/>
    <col min="7123" max="7123" width="8.5703125" style="112" customWidth="1"/>
    <col min="7124" max="7124" width="18" style="112" customWidth="1"/>
    <col min="7125" max="7125" width="19.85546875" style="112" customWidth="1"/>
    <col min="7126" max="7126" width="5.42578125" style="112" customWidth="1"/>
    <col min="7127" max="7127" width="5.28515625" style="112" customWidth="1"/>
    <col min="7128" max="7128" width="4.7109375" style="112" customWidth="1"/>
    <col min="7129" max="7129" width="5.28515625" style="112" customWidth="1"/>
    <col min="7130" max="7373" width="8.85546875" style="112"/>
    <col min="7374" max="7374" width="3.42578125" style="112" customWidth="1"/>
    <col min="7375" max="7375" width="35.7109375" style="112" customWidth="1"/>
    <col min="7376" max="7376" width="17.140625" style="112" customWidth="1"/>
    <col min="7377" max="7377" width="15.42578125" style="112" customWidth="1"/>
    <col min="7378" max="7378" width="8.28515625" style="112" customWidth="1"/>
    <col min="7379" max="7379" width="8.5703125" style="112" customWidth="1"/>
    <col min="7380" max="7380" width="18" style="112" customWidth="1"/>
    <col min="7381" max="7381" width="19.85546875" style="112" customWidth="1"/>
    <col min="7382" max="7382" width="5.42578125" style="112" customWidth="1"/>
    <col min="7383" max="7383" width="5.28515625" style="112" customWidth="1"/>
    <col min="7384" max="7384" width="4.7109375" style="112" customWidth="1"/>
    <col min="7385" max="7385" width="5.28515625" style="112" customWidth="1"/>
    <col min="7386" max="7629" width="8.85546875" style="112"/>
    <col min="7630" max="7630" width="3.42578125" style="112" customWidth="1"/>
    <col min="7631" max="7631" width="35.7109375" style="112" customWidth="1"/>
    <col min="7632" max="7632" width="17.140625" style="112" customWidth="1"/>
    <col min="7633" max="7633" width="15.42578125" style="112" customWidth="1"/>
    <col min="7634" max="7634" width="8.28515625" style="112" customWidth="1"/>
    <col min="7635" max="7635" width="8.5703125" style="112" customWidth="1"/>
    <col min="7636" max="7636" width="18" style="112" customWidth="1"/>
    <col min="7637" max="7637" width="19.85546875" style="112" customWidth="1"/>
    <col min="7638" max="7638" width="5.42578125" style="112" customWidth="1"/>
    <col min="7639" max="7639" width="5.28515625" style="112" customWidth="1"/>
    <col min="7640" max="7640" width="4.7109375" style="112" customWidth="1"/>
    <col min="7641" max="7641" width="5.28515625" style="112" customWidth="1"/>
    <col min="7642" max="7885" width="8.85546875" style="112"/>
    <col min="7886" max="7886" width="3.42578125" style="112" customWidth="1"/>
    <col min="7887" max="7887" width="35.7109375" style="112" customWidth="1"/>
    <col min="7888" max="7888" width="17.140625" style="112" customWidth="1"/>
    <col min="7889" max="7889" width="15.42578125" style="112" customWidth="1"/>
    <col min="7890" max="7890" width="8.28515625" style="112" customWidth="1"/>
    <col min="7891" max="7891" width="8.5703125" style="112" customWidth="1"/>
    <col min="7892" max="7892" width="18" style="112" customWidth="1"/>
    <col min="7893" max="7893" width="19.85546875" style="112" customWidth="1"/>
    <col min="7894" max="7894" width="5.42578125" style="112" customWidth="1"/>
    <col min="7895" max="7895" width="5.28515625" style="112" customWidth="1"/>
    <col min="7896" max="7896" width="4.7109375" style="112" customWidth="1"/>
    <col min="7897" max="7897" width="5.28515625" style="112" customWidth="1"/>
    <col min="7898" max="8141" width="8.85546875" style="112"/>
    <col min="8142" max="8142" width="3.42578125" style="112" customWidth="1"/>
    <col min="8143" max="8143" width="35.7109375" style="112" customWidth="1"/>
    <col min="8144" max="8144" width="17.140625" style="112" customWidth="1"/>
    <col min="8145" max="8145" width="15.42578125" style="112" customWidth="1"/>
    <col min="8146" max="8146" width="8.28515625" style="112" customWidth="1"/>
    <col min="8147" max="8147" width="8.5703125" style="112" customWidth="1"/>
    <col min="8148" max="8148" width="18" style="112" customWidth="1"/>
    <col min="8149" max="8149" width="19.85546875" style="112" customWidth="1"/>
    <col min="8150" max="8150" width="5.42578125" style="112" customWidth="1"/>
    <col min="8151" max="8151" width="5.28515625" style="112" customWidth="1"/>
    <col min="8152" max="8152" width="4.7109375" style="112" customWidth="1"/>
    <col min="8153" max="8153" width="5.28515625" style="112" customWidth="1"/>
    <col min="8154" max="8397" width="8.85546875" style="112"/>
    <col min="8398" max="8398" width="3.42578125" style="112" customWidth="1"/>
    <col min="8399" max="8399" width="35.7109375" style="112" customWidth="1"/>
    <col min="8400" max="8400" width="17.140625" style="112" customWidth="1"/>
    <col min="8401" max="8401" width="15.42578125" style="112" customWidth="1"/>
    <col min="8402" max="8402" width="8.28515625" style="112" customWidth="1"/>
    <col min="8403" max="8403" width="8.5703125" style="112" customWidth="1"/>
    <col min="8404" max="8404" width="18" style="112" customWidth="1"/>
    <col min="8405" max="8405" width="19.85546875" style="112" customWidth="1"/>
    <col min="8406" max="8406" width="5.42578125" style="112" customWidth="1"/>
    <col min="8407" max="8407" width="5.28515625" style="112" customWidth="1"/>
    <col min="8408" max="8408" width="4.7109375" style="112" customWidth="1"/>
    <col min="8409" max="8409" width="5.28515625" style="112" customWidth="1"/>
    <col min="8410" max="8653" width="8.85546875" style="112"/>
    <col min="8654" max="8654" width="3.42578125" style="112" customWidth="1"/>
    <col min="8655" max="8655" width="35.7109375" style="112" customWidth="1"/>
    <col min="8656" max="8656" width="17.140625" style="112" customWidth="1"/>
    <col min="8657" max="8657" width="15.42578125" style="112" customWidth="1"/>
    <col min="8658" max="8658" width="8.28515625" style="112" customWidth="1"/>
    <col min="8659" max="8659" width="8.5703125" style="112" customWidth="1"/>
    <col min="8660" max="8660" width="18" style="112" customWidth="1"/>
    <col min="8661" max="8661" width="19.85546875" style="112" customWidth="1"/>
    <col min="8662" max="8662" width="5.42578125" style="112" customWidth="1"/>
    <col min="8663" max="8663" width="5.28515625" style="112" customWidth="1"/>
    <col min="8664" max="8664" width="4.7109375" style="112" customWidth="1"/>
    <col min="8665" max="8665" width="5.28515625" style="112" customWidth="1"/>
    <col min="8666" max="8909" width="8.85546875" style="112"/>
    <col min="8910" max="8910" width="3.42578125" style="112" customWidth="1"/>
    <col min="8911" max="8911" width="35.7109375" style="112" customWidth="1"/>
    <col min="8912" max="8912" width="17.140625" style="112" customWidth="1"/>
    <col min="8913" max="8913" width="15.42578125" style="112" customWidth="1"/>
    <col min="8914" max="8914" width="8.28515625" style="112" customWidth="1"/>
    <col min="8915" max="8915" width="8.5703125" style="112" customWidth="1"/>
    <col min="8916" max="8916" width="18" style="112" customWidth="1"/>
    <col min="8917" max="8917" width="19.85546875" style="112" customWidth="1"/>
    <col min="8918" max="8918" width="5.42578125" style="112" customWidth="1"/>
    <col min="8919" max="8919" width="5.28515625" style="112" customWidth="1"/>
    <col min="8920" max="8920" width="4.7109375" style="112" customWidth="1"/>
    <col min="8921" max="8921" width="5.28515625" style="112" customWidth="1"/>
    <col min="8922" max="9165" width="8.85546875" style="112"/>
    <col min="9166" max="9166" width="3.42578125" style="112" customWidth="1"/>
    <col min="9167" max="9167" width="35.7109375" style="112" customWidth="1"/>
    <col min="9168" max="9168" width="17.140625" style="112" customWidth="1"/>
    <col min="9169" max="9169" width="15.42578125" style="112" customWidth="1"/>
    <col min="9170" max="9170" width="8.28515625" style="112" customWidth="1"/>
    <col min="9171" max="9171" width="8.5703125" style="112" customWidth="1"/>
    <col min="9172" max="9172" width="18" style="112" customWidth="1"/>
    <col min="9173" max="9173" width="19.85546875" style="112" customWidth="1"/>
    <col min="9174" max="9174" width="5.42578125" style="112" customWidth="1"/>
    <col min="9175" max="9175" width="5.28515625" style="112" customWidth="1"/>
    <col min="9176" max="9176" width="4.7109375" style="112" customWidth="1"/>
    <col min="9177" max="9177" width="5.28515625" style="112" customWidth="1"/>
    <col min="9178" max="9421" width="8.85546875" style="112"/>
    <col min="9422" max="9422" width="3.42578125" style="112" customWidth="1"/>
    <col min="9423" max="9423" width="35.7109375" style="112" customWidth="1"/>
    <col min="9424" max="9424" width="17.140625" style="112" customWidth="1"/>
    <col min="9425" max="9425" width="15.42578125" style="112" customWidth="1"/>
    <col min="9426" max="9426" width="8.28515625" style="112" customWidth="1"/>
    <col min="9427" max="9427" width="8.5703125" style="112" customWidth="1"/>
    <col min="9428" max="9428" width="18" style="112" customWidth="1"/>
    <col min="9429" max="9429" width="19.85546875" style="112" customWidth="1"/>
    <col min="9430" max="9430" width="5.42578125" style="112" customWidth="1"/>
    <col min="9431" max="9431" width="5.28515625" style="112" customWidth="1"/>
    <col min="9432" max="9432" width="4.7109375" style="112" customWidth="1"/>
    <col min="9433" max="9433" width="5.28515625" style="112" customWidth="1"/>
    <col min="9434" max="9677" width="8.85546875" style="112"/>
    <col min="9678" max="9678" width="3.42578125" style="112" customWidth="1"/>
    <col min="9679" max="9679" width="35.7109375" style="112" customWidth="1"/>
    <col min="9680" max="9680" width="17.140625" style="112" customWidth="1"/>
    <col min="9681" max="9681" width="15.42578125" style="112" customWidth="1"/>
    <col min="9682" max="9682" width="8.28515625" style="112" customWidth="1"/>
    <col min="9683" max="9683" width="8.5703125" style="112" customWidth="1"/>
    <col min="9684" max="9684" width="18" style="112" customWidth="1"/>
    <col min="9685" max="9685" width="19.85546875" style="112" customWidth="1"/>
    <col min="9686" max="9686" width="5.42578125" style="112" customWidth="1"/>
    <col min="9687" max="9687" width="5.28515625" style="112" customWidth="1"/>
    <col min="9688" max="9688" width="4.7109375" style="112" customWidth="1"/>
    <col min="9689" max="9689" width="5.28515625" style="112" customWidth="1"/>
    <col min="9690" max="9933" width="8.85546875" style="112"/>
    <col min="9934" max="9934" width="3.42578125" style="112" customWidth="1"/>
    <col min="9935" max="9935" width="35.7109375" style="112" customWidth="1"/>
    <col min="9936" max="9936" width="17.140625" style="112" customWidth="1"/>
    <col min="9937" max="9937" width="15.42578125" style="112" customWidth="1"/>
    <col min="9938" max="9938" width="8.28515625" style="112" customWidth="1"/>
    <col min="9939" max="9939" width="8.5703125" style="112" customWidth="1"/>
    <col min="9940" max="9940" width="18" style="112" customWidth="1"/>
    <col min="9941" max="9941" width="19.85546875" style="112" customWidth="1"/>
    <col min="9942" max="9942" width="5.42578125" style="112" customWidth="1"/>
    <col min="9943" max="9943" width="5.28515625" style="112" customWidth="1"/>
    <col min="9944" max="9944" width="4.7109375" style="112" customWidth="1"/>
    <col min="9945" max="9945" width="5.28515625" style="112" customWidth="1"/>
    <col min="9946" max="10189" width="8.85546875" style="112"/>
    <col min="10190" max="10190" width="3.42578125" style="112" customWidth="1"/>
    <col min="10191" max="10191" width="35.7109375" style="112" customWidth="1"/>
    <col min="10192" max="10192" width="17.140625" style="112" customWidth="1"/>
    <col min="10193" max="10193" width="15.42578125" style="112" customWidth="1"/>
    <col min="10194" max="10194" width="8.28515625" style="112" customWidth="1"/>
    <col min="10195" max="10195" width="8.5703125" style="112" customWidth="1"/>
    <col min="10196" max="10196" width="18" style="112" customWidth="1"/>
    <col min="10197" max="10197" width="19.85546875" style="112" customWidth="1"/>
    <col min="10198" max="10198" width="5.42578125" style="112" customWidth="1"/>
    <col min="10199" max="10199" width="5.28515625" style="112" customWidth="1"/>
    <col min="10200" max="10200" width="4.7109375" style="112" customWidth="1"/>
    <col min="10201" max="10201" width="5.28515625" style="112" customWidth="1"/>
    <col min="10202" max="10445" width="8.85546875" style="112"/>
    <col min="10446" max="10446" width="3.42578125" style="112" customWidth="1"/>
    <col min="10447" max="10447" width="35.7109375" style="112" customWidth="1"/>
    <col min="10448" max="10448" width="17.140625" style="112" customWidth="1"/>
    <col min="10449" max="10449" width="15.42578125" style="112" customWidth="1"/>
    <col min="10450" max="10450" width="8.28515625" style="112" customWidth="1"/>
    <col min="10451" max="10451" width="8.5703125" style="112" customWidth="1"/>
    <col min="10452" max="10452" width="18" style="112" customWidth="1"/>
    <col min="10453" max="10453" width="19.85546875" style="112" customWidth="1"/>
    <col min="10454" max="10454" width="5.42578125" style="112" customWidth="1"/>
    <col min="10455" max="10455" width="5.28515625" style="112" customWidth="1"/>
    <col min="10456" max="10456" width="4.7109375" style="112" customWidth="1"/>
    <col min="10457" max="10457" width="5.28515625" style="112" customWidth="1"/>
    <col min="10458" max="10701" width="8.85546875" style="112"/>
    <col min="10702" max="10702" width="3.42578125" style="112" customWidth="1"/>
    <col min="10703" max="10703" width="35.7109375" style="112" customWidth="1"/>
    <col min="10704" max="10704" width="17.140625" style="112" customWidth="1"/>
    <col min="10705" max="10705" width="15.42578125" style="112" customWidth="1"/>
    <col min="10706" max="10706" width="8.28515625" style="112" customWidth="1"/>
    <col min="10707" max="10707" width="8.5703125" style="112" customWidth="1"/>
    <col min="10708" max="10708" width="18" style="112" customWidth="1"/>
    <col min="10709" max="10709" width="19.85546875" style="112" customWidth="1"/>
    <col min="10710" max="10710" width="5.42578125" style="112" customWidth="1"/>
    <col min="10711" max="10711" width="5.28515625" style="112" customWidth="1"/>
    <col min="10712" max="10712" width="4.7109375" style="112" customWidth="1"/>
    <col min="10713" max="10713" width="5.28515625" style="112" customWidth="1"/>
    <col min="10714" max="10957" width="8.85546875" style="112"/>
    <col min="10958" max="10958" width="3.42578125" style="112" customWidth="1"/>
    <col min="10959" max="10959" width="35.7109375" style="112" customWidth="1"/>
    <col min="10960" max="10960" width="17.140625" style="112" customWidth="1"/>
    <col min="10961" max="10961" width="15.42578125" style="112" customWidth="1"/>
    <col min="10962" max="10962" width="8.28515625" style="112" customWidth="1"/>
    <col min="10963" max="10963" width="8.5703125" style="112" customWidth="1"/>
    <col min="10964" max="10964" width="18" style="112" customWidth="1"/>
    <col min="10965" max="10965" width="19.85546875" style="112" customWidth="1"/>
    <col min="10966" max="10966" width="5.42578125" style="112" customWidth="1"/>
    <col min="10967" max="10967" width="5.28515625" style="112" customWidth="1"/>
    <col min="10968" max="10968" width="4.7109375" style="112" customWidth="1"/>
    <col min="10969" max="10969" width="5.28515625" style="112" customWidth="1"/>
    <col min="10970" max="11213" width="8.85546875" style="112"/>
    <col min="11214" max="11214" width="3.42578125" style="112" customWidth="1"/>
    <col min="11215" max="11215" width="35.7109375" style="112" customWidth="1"/>
    <col min="11216" max="11216" width="17.140625" style="112" customWidth="1"/>
    <col min="11217" max="11217" width="15.42578125" style="112" customWidth="1"/>
    <col min="11218" max="11218" width="8.28515625" style="112" customWidth="1"/>
    <col min="11219" max="11219" width="8.5703125" style="112" customWidth="1"/>
    <col min="11220" max="11220" width="18" style="112" customWidth="1"/>
    <col min="11221" max="11221" width="19.85546875" style="112" customWidth="1"/>
    <col min="11222" max="11222" width="5.42578125" style="112" customWidth="1"/>
    <col min="11223" max="11223" width="5.28515625" style="112" customWidth="1"/>
    <col min="11224" max="11224" width="4.7109375" style="112" customWidth="1"/>
    <col min="11225" max="11225" width="5.28515625" style="112" customWidth="1"/>
    <col min="11226" max="11469" width="8.85546875" style="112"/>
    <col min="11470" max="11470" width="3.42578125" style="112" customWidth="1"/>
    <col min="11471" max="11471" width="35.7109375" style="112" customWidth="1"/>
    <col min="11472" max="11472" width="17.140625" style="112" customWidth="1"/>
    <col min="11473" max="11473" width="15.42578125" style="112" customWidth="1"/>
    <col min="11474" max="11474" width="8.28515625" style="112" customWidth="1"/>
    <col min="11475" max="11475" width="8.5703125" style="112" customWidth="1"/>
    <col min="11476" max="11476" width="18" style="112" customWidth="1"/>
    <col min="11477" max="11477" width="19.85546875" style="112" customWidth="1"/>
    <col min="11478" max="11478" width="5.42578125" style="112" customWidth="1"/>
    <col min="11479" max="11479" width="5.28515625" style="112" customWidth="1"/>
    <col min="11480" max="11480" width="4.7109375" style="112" customWidth="1"/>
    <col min="11481" max="11481" width="5.28515625" style="112" customWidth="1"/>
    <col min="11482" max="11725" width="8.85546875" style="112"/>
    <col min="11726" max="11726" width="3.42578125" style="112" customWidth="1"/>
    <col min="11727" max="11727" width="35.7109375" style="112" customWidth="1"/>
    <col min="11728" max="11728" width="17.140625" style="112" customWidth="1"/>
    <col min="11729" max="11729" width="15.42578125" style="112" customWidth="1"/>
    <col min="11730" max="11730" width="8.28515625" style="112" customWidth="1"/>
    <col min="11731" max="11731" width="8.5703125" style="112" customWidth="1"/>
    <col min="11732" max="11732" width="18" style="112" customWidth="1"/>
    <col min="11733" max="11733" width="19.85546875" style="112" customWidth="1"/>
    <col min="11734" max="11734" width="5.42578125" style="112" customWidth="1"/>
    <col min="11735" max="11735" width="5.28515625" style="112" customWidth="1"/>
    <col min="11736" max="11736" width="4.7109375" style="112" customWidth="1"/>
    <col min="11737" max="11737" width="5.28515625" style="112" customWidth="1"/>
    <col min="11738" max="11981" width="8.85546875" style="112"/>
    <col min="11982" max="11982" width="3.42578125" style="112" customWidth="1"/>
    <col min="11983" max="11983" width="35.7109375" style="112" customWidth="1"/>
    <col min="11984" max="11984" width="17.140625" style="112" customWidth="1"/>
    <col min="11985" max="11985" width="15.42578125" style="112" customWidth="1"/>
    <col min="11986" max="11986" width="8.28515625" style="112" customWidth="1"/>
    <col min="11987" max="11987" width="8.5703125" style="112" customWidth="1"/>
    <col min="11988" max="11988" width="18" style="112" customWidth="1"/>
    <col min="11989" max="11989" width="19.85546875" style="112" customWidth="1"/>
    <col min="11990" max="11990" width="5.42578125" style="112" customWidth="1"/>
    <col min="11991" max="11991" width="5.28515625" style="112" customWidth="1"/>
    <col min="11992" max="11992" width="4.7109375" style="112" customWidth="1"/>
    <col min="11993" max="11993" width="5.28515625" style="112" customWidth="1"/>
    <col min="11994" max="12237" width="8.85546875" style="112"/>
    <col min="12238" max="12238" width="3.42578125" style="112" customWidth="1"/>
    <col min="12239" max="12239" width="35.7109375" style="112" customWidth="1"/>
    <col min="12240" max="12240" width="17.140625" style="112" customWidth="1"/>
    <col min="12241" max="12241" width="15.42578125" style="112" customWidth="1"/>
    <col min="12242" max="12242" width="8.28515625" style="112" customWidth="1"/>
    <col min="12243" max="12243" width="8.5703125" style="112" customWidth="1"/>
    <col min="12244" max="12244" width="18" style="112" customWidth="1"/>
    <col min="12245" max="12245" width="19.85546875" style="112" customWidth="1"/>
    <col min="12246" max="12246" width="5.42578125" style="112" customWidth="1"/>
    <col min="12247" max="12247" width="5.28515625" style="112" customWidth="1"/>
    <col min="12248" max="12248" width="4.7109375" style="112" customWidth="1"/>
    <col min="12249" max="12249" width="5.28515625" style="112" customWidth="1"/>
    <col min="12250" max="12493" width="8.85546875" style="112"/>
    <col min="12494" max="12494" width="3.42578125" style="112" customWidth="1"/>
    <col min="12495" max="12495" width="35.7109375" style="112" customWidth="1"/>
    <col min="12496" max="12496" width="17.140625" style="112" customWidth="1"/>
    <col min="12497" max="12497" width="15.42578125" style="112" customWidth="1"/>
    <col min="12498" max="12498" width="8.28515625" style="112" customWidth="1"/>
    <col min="12499" max="12499" width="8.5703125" style="112" customWidth="1"/>
    <col min="12500" max="12500" width="18" style="112" customWidth="1"/>
    <col min="12501" max="12501" width="19.85546875" style="112" customWidth="1"/>
    <col min="12502" max="12502" width="5.42578125" style="112" customWidth="1"/>
    <col min="12503" max="12503" width="5.28515625" style="112" customWidth="1"/>
    <col min="12504" max="12504" width="4.7109375" style="112" customWidth="1"/>
    <col min="12505" max="12505" width="5.28515625" style="112" customWidth="1"/>
    <col min="12506" max="12749" width="8.85546875" style="112"/>
    <col min="12750" max="12750" width="3.42578125" style="112" customWidth="1"/>
    <col min="12751" max="12751" width="35.7109375" style="112" customWidth="1"/>
    <col min="12752" max="12752" width="17.140625" style="112" customWidth="1"/>
    <col min="12753" max="12753" width="15.42578125" style="112" customWidth="1"/>
    <col min="12754" max="12754" width="8.28515625" style="112" customWidth="1"/>
    <col min="12755" max="12755" width="8.5703125" style="112" customWidth="1"/>
    <col min="12756" max="12756" width="18" style="112" customWidth="1"/>
    <col min="12757" max="12757" width="19.85546875" style="112" customWidth="1"/>
    <col min="12758" max="12758" width="5.42578125" style="112" customWidth="1"/>
    <col min="12759" max="12759" width="5.28515625" style="112" customWidth="1"/>
    <col min="12760" max="12760" width="4.7109375" style="112" customWidth="1"/>
    <col min="12761" max="12761" width="5.28515625" style="112" customWidth="1"/>
    <col min="12762" max="13005" width="8.85546875" style="112"/>
    <col min="13006" max="13006" width="3.42578125" style="112" customWidth="1"/>
    <col min="13007" max="13007" width="35.7109375" style="112" customWidth="1"/>
    <col min="13008" max="13008" width="17.140625" style="112" customWidth="1"/>
    <col min="13009" max="13009" width="15.42578125" style="112" customWidth="1"/>
    <col min="13010" max="13010" width="8.28515625" style="112" customWidth="1"/>
    <col min="13011" max="13011" width="8.5703125" style="112" customWidth="1"/>
    <col min="13012" max="13012" width="18" style="112" customWidth="1"/>
    <col min="13013" max="13013" width="19.85546875" style="112" customWidth="1"/>
    <col min="13014" max="13014" width="5.42578125" style="112" customWidth="1"/>
    <col min="13015" max="13015" width="5.28515625" style="112" customWidth="1"/>
    <col min="13016" max="13016" width="4.7109375" style="112" customWidth="1"/>
    <col min="13017" max="13017" width="5.28515625" style="112" customWidth="1"/>
    <col min="13018" max="13261" width="8.85546875" style="112"/>
    <col min="13262" max="13262" width="3.42578125" style="112" customWidth="1"/>
    <col min="13263" max="13263" width="35.7109375" style="112" customWidth="1"/>
    <col min="13264" max="13264" width="17.140625" style="112" customWidth="1"/>
    <col min="13265" max="13265" width="15.42578125" style="112" customWidth="1"/>
    <col min="13266" max="13266" width="8.28515625" style="112" customWidth="1"/>
    <col min="13267" max="13267" width="8.5703125" style="112" customWidth="1"/>
    <col min="13268" max="13268" width="18" style="112" customWidth="1"/>
    <col min="13269" max="13269" width="19.85546875" style="112" customWidth="1"/>
    <col min="13270" max="13270" width="5.42578125" style="112" customWidth="1"/>
    <col min="13271" max="13271" width="5.28515625" style="112" customWidth="1"/>
    <col min="13272" max="13272" width="4.7109375" style="112" customWidth="1"/>
    <col min="13273" max="13273" width="5.28515625" style="112" customWidth="1"/>
    <col min="13274" max="13517" width="8.85546875" style="112"/>
    <col min="13518" max="13518" width="3.42578125" style="112" customWidth="1"/>
    <col min="13519" max="13519" width="35.7109375" style="112" customWidth="1"/>
    <col min="13520" max="13520" width="17.140625" style="112" customWidth="1"/>
    <col min="13521" max="13521" width="15.42578125" style="112" customWidth="1"/>
    <col min="13522" max="13522" width="8.28515625" style="112" customWidth="1"/>
    <col min="13523" max="13523" width="8.5703125" style="112" customWidth="1"/>
    <col min="13524" max="13524" width="18" style="112" customWidth="1"/>
    <col min="13525" max="13525" width="19.85546875" style="112" customWidth="1"/>
    <col min="13526" max="13526" width="5.42578125" style="112" customWidth="1"/>
    <col min="13527" max="13527" width="5.28515625" style="112" customWidth="1"/>
    <col min="13528" max="13528" width="4.7109375" style="112" customWidth="1"/>
    <col min="13529" max="13529" width="5.28515625" style="112" customWidth="1"/>
    <col min="13530" max="13773" width="8.85546875" style="112"/>
    <col min="13774" max="13774" width="3.42578125" style="112" customWidth="1"/>
    <col min="13775" max="13775" width="35.7109375" style="112" customWidth="1"/>
    <col min="13776" max="13776" width="17.140625" style="112" customWidth="1"/>
    <col min="13777" max="13777" width="15.42578125" style="112" customWidth="1"/>
    <col min="13778" max="13778" width="8.28515625" style="112" customWidth="1"/>
    <col min="13779" max="13779" width="8.5703125" style="112" customWidth="1"/>
    <col min="13780" max="13780" width="18" style="112" customWidth="1"/>
    <col min="13781" max="13781" width="19.85546875" style="112" customWidth="1"/>
    <col min="13782" max="13782" width="5.42578125" style="112" customWidth="1"/>
    <col min="13783" max="13783" width="5.28515625" style="112" customWidth="1"/>
    <col min="13784" max="13784" width="4.7109375" style="112" customWidth="1"/>
    <col min="13785" max="13785" width="5.28515625" style="112" customWidth="1"/>
    <col min="13786" max="14029" width="8.85546875" style="112"/>
    <col min="14030" max="14030" width="3.42578125" style="112" customWidth="1"/>
    <col min="14031" max="14031" width="35.7109375" style="112" customWidth="1"/>
    <col min="14032" max="14032" width="17.140625" style="112" customWidth="1"/>
    <col min="14033" max="14033" width="15.42578125" style="112" customWidth="1"/>
    <col min="14034" max="14034" width="8.28515625" style="112" customWidth="1"/>
    <col min="14035" max="14035" width="8.5703125" style="112" customWidth="1"/>
    <col min="14036" max="14036" width="18" style="112" customWidth="1"/>
    <col min="14037" max="14037" width="19.85546875" style="112" customWidth="1"/>
    <col min="14038" max="14038" width="5.42578125" style="112" customWidth="1"/>
    <col min="14039" max="14039" width="5.28515625" style="112" customWidth="1"/>
    <col min="14040" max="14040" width="4.7109375" style="112" customWidth="1"/>
    <col min="14041" max="14041" width="5.28515625" style="112" customWidth="1"/>
    <col min="14042" max="14285" width="8.85546875" style="112"/>
    <col min="14286" max="14286" width="3.42578125" style="112" customWidth="1"/>
    <col min="14287" max="14287" width="35.7109375" style="112" customWidth="1"/>
    <col min="14288" max="14288" width="17.140625" style="112" customWidth="1"/>
    <col min="14289" max="14289" width="15.42578125" style="112" customWidth="1"/>
    <col min="14290" max="14290" width="8.28515625" style="112" customWidth="1"/>
    <col min="14291" max="14291" width="8.5703125" style="112" customWidth="1"/>
    <col min="14292" max="14292" width="18" style="112" customWidth="1"/>
    <col min="14293" max="14293" width="19.85546875" style="112" customWidth="1"/>
    <col min="14294" max="14294" width="5.42578125" style="112" customWidth="1"/>
    <col min="14295" max="14295" width="5.28515625" style="112" customWidth="1"/>
    <col min="14296" max="14296" width="4.7109375" style="112" customWidth="1"/>
    <col min="14297" max="14297" width="5.28515625" style="112" customWidth="1"/>
    <col min="14298" max="14541" width="8.85546875" style="112"/>
    <col min="14542" max="14542" width="3.42578125" style="112" customWidth="1"/>
    <col min="14543" max="14543" width="35.7109375" style="112" customWidth="1"/>
    <col min="14544" max="14544" width="17.140625" style="112" customWidth="1"/>
    <col min="14545" max="14545" width="15.42578125" style="112" customWidth="1"/>
    <col min="14546" max="14546" width="8.28515625" style="112" customWidth="1"/>
    <col min="14547" max="14547" width="8.5703125" style="112" customWidth="1"/>
    <col min="14548" max="14548" width="18" style="112" customWidth="1"/>
    <col min="14549" max="14549" width="19.85546875" style="112" customWidth="1"/>
    <col min="14550" max="14550" width="5.42578125" style="112" customWidth="1"/>
    <col min="14551" max="14551" width="5.28515625" style="112" customWidth="1"/>
    <col min="14552" max="14552" width="4.7109375" style="112" customWidth="1"/>
    <col min="14553" max="14553" width="5.28515625" style="112" customWidth="1"/>
    <col min="14554" max="14797" width="8.85546875" style="112"/>
    <col min="14798" max="14798" width="3.42578125" style="112" customWidth="1"/>
    <col min="14799" max="14799" width="35.7109375" style="112" customWidth="1"/>
    <col min="14800" max="14800" width="17.140625" style="112" customWidth="1"/>
    <col min="14801" max="14801" width="15.42578125" style="112" customWidth="1"/>
    <col min="14802" max="14802" width="8.28515625" style="112" customWidth="1"/>
    <col min="14803" max="14803" width="8.5703125" style="112" customWidth="1"/>
    <col min="14804" max="14804" width="18" style="112" customWidth="1"/>
    <col min="14805" max="14805" width="19.85546875" style="112" customWidth="1"/>
    <col min="14806" max="14806" width="5.42578125" style="112" customWidth="1"/>
    <col min="14807" max="14807" width="5.28515625" style="112" customWidth="1"/>
    <col min="14808" max="14808" width="4.7109375" style="112" customWidth="1"/>
    <col min="14809" max="14809" width="5.28515625" style="112" customWidth="1"/>
    <col min="14810" max="15053" width="8.85546875" style="112"/>
    <col min="15054" max="15054" width="3.42578125" style="112" customWidth="1"/>
    <col min="15055" max="15055" width="35.7109375" style="112" customWidth="1"/>
    <col min="15056" max="15056" width="17.140625" style="112" customWidth="1"/>
    <col min="15057" max="15057" width="15.42578125" style="112" customWidth="1"/>
    <col min="15058" max="15058" width="8.28515625" style="112" customWidth="1"/>
    <col min="15059" max="15059" width="8.5703125" style="112" customWidth="1"/>
    <col min="15060" max="15060" width="18" style="112" customWidth="1"/>
    <col min="15061" max="15061" width="19.85546875" style="112" customWidth="1"/>
    <col min="15062" max="15062" width="5.42578125" style="112" customWidth="1"/>
    <col min="15063" max="15063" width="5.28515625" style="112" customWidth="1"/>
    <col min="15064" max="15064" width="4.7109375" style="112" customWidth="1"/>
    <col min="15065" max="15065" width="5.28515625" style="112" customWidth="1"/>
    <col min="15066" max="15309" width="8.85546875" style="112"/>
    <col min="15310" max="15310" width="3.42578125" style="112" customWidth="1"/>
    <col min="15311" max="15311" width="35.7109375" style="112" customWidth="1"/>
    <col min="15312" max="15312" width="17.140625" style="112" customWidth="1"/>
    <col min="15313" max="15313" width="15.42578125" style="112" customWidth="1"/>
    <col min="15314" max="15314" width="8.28515625" style="112" customWidth="1"/>
    <col min="15315" max="15315" width="8.5703125" style="112" customWidth="1"/>
    <col min="15316" max="15316" width="18" style="112" customWidth="1"/>
    <col min="15317" max="15317" width="19.85546875" style="112" customWidth="1"/>
    <col min="15318" max="15318" width="5.42578125" style="112" customWidth="1"/>
    <col min="15319" max="15319" width="5.28515625" style="112" customWidth="1"/>
    <col min="15320" max="15320" width="4.7109375" style="112" customWidth="1"/>
    <col min="15321" max="15321" width="5.28515625" style="112" customWidth="1"/>
    <col min="15322" max="15565" width="8.85546875" style="112"/>
    <col min="15566" max="15566" width="3.42578125" style="112" customWidth="1"/>
    <col min="15567" max="15567" width="35.7109375" style="112" customWidth="1"/>
    <col min="15568" max="15568" width="17.140625" style="112" customWidth="1"/>
    <col min="15569" max="15569" width="15.42578125" style="112" customWidth="1"/>
    <col min="15570" max="15570" width="8.28515625" style="112" customWidth="1"/>
    <col min="15571" max="15571" width="8.5703125" style="112" customWidth="1"/>
    <col min="15572" max="15572" width="18" style="112" customWidth="1"/>
    <col min="15573" max="15573" width="19.85546875" style="112" customWidth="1"/>
    <col min="15574" max="15574" width="5.42578125" style="112" customWidth="1"/>
    <col min="15575" max="15575" width="5.28515625" style="112" customWidth="1"/>
    <col min="15576" max="15576" width="4.7109375" style="112" customWidth="1"/>
    <col min="15577" max="15577" width="5.28515625" style="112" customWidth="1"/>
    <col min="15578" max="15821" width="8.85546875" style="112"/>
    <col min="15822" max="15822" width="3.42578125" style="112" customWidth="1"/>
    <col min="15823" max="15823" width="35.7109375" style="112" customWidth="1"/>
    <col min="15824" max="15824" width="17.140625" style="112" customWidth="1"/>
    <col min="15825" max="15825" width="15.42578125" style="112" customWidth="1"/>
    <col min="15826" max="15826" width="8.28515625" style="112" customWidth="1"/>
    <col min="15827" max="15827" width="8.5703125" style="112" customWidth="1"/>
    <col min="15828" max="15828" width="18" style="112" customWidth="1"/>
    <col min="15829" max="15829" width="19.85546875" style="112" customWidth="1"/>
    <col min="15830" max="15830" width="5.42578125" style="112" customWidth="1"/>
    <col min="15831" max="15831" width="5.28515625" style="112" customWidth="1"/>
    <col min="15832" max="15832" width="4.7109375" style="112" customWidth="1"/>
    <col min="15833" max="15833" width="5.28515625" style="112" customWidth="1"/>
    <col min="15834" max="16077" width="8.85546875" style="112"/>
    <col min="16078" max="16078" width="3.42578125" style="112" customWidth="1"/>
    <col min="16079" max="16079" width="35.7109375" style="112" customWidth="1"/>
    <col min="16080" max="16080" width="17.140625" style="112" customWidth="1"/>
    <col min="16081" max="16081" width="15.42578125" style="112" customWidth="1"/>
    <col min="16082" max="16082" width="8.28515625" style="112" customWidth="1"/>
    <col min="16083" max="16083" width="8.5703125" style="112" customWidth="1"/>
    <col min="16084" max="16084" width="18" style="112" customWidth="1"/>
    <col min="16085" max="16085" width="19.85546875" style="112" customWidth="1"/>
    <col min="16086" max="16086" width="5.42578125" style="112" customWidth="1"/>
    <col min="16087" max="16087" width="5.28515625" style="112" customWidth="1"/>
    <col min="16088" max="16088" width="4.7109375" style="112" customWidth="1"/>
    <col min="16089" max="16089" width="5.28515625" style="112" customWidth="1"/>
    <col min="16090" max="16357" width="8.85546875" style="112"/>
    <col min="16358" max="16384" width="9.140625" style="112" customWidth="1"/>
  </cols>
  <sheetData>
    <row r="1" spans="1:16" ht="16.5" customHeight="1" x14ac:dyDescent="0.25"/>
    <row r="2" spans="1:16" ht="16.5" customHeight="1" x14ac:dyDescent="0.3">
      <c r="J2" s="54"/>
      <c r="K2" s="254" t="s">
        <v>61</v>
      </c>
    </row>
    <row r="3" spans="1:16" s="55" customFormat="1" ht="16.5" customHeight="1" x14ac:dyDescent="0.3">
      <c r="A3" s="158"/>
      <c r="B3" s="102"/>
      <c r="C3" s="103"/>
      <c r="D3" s="143"/>
      <c r="E3" s="143"/>
      <c r="F3" s="188"/>
      <c r="G3" s="188"/>
      <c r="J3" s="104"/>
      <c r="K3" s="55" t="s">
        <v>83</v>
      </c>
    </row>
    <row r="4" spans="1:16" s="55" customFormat="1" ht="16.5" customHeight="1" x14ac:dyDescent="0.3">
      <c r="A4" s="158"/>
      <c r="B4" s="102"/>
      <c r="C4" s="103"/>
      <c r="D4" s="143"/>
      <c r="E4" s="143"/>
      <c r="F4" s="188"/>
      <c r="G4" s="188"/>
      <c r="J4" s="104"/>
      <c r="K4" s="55" t="s">
        <v>26</v>
      </c>
    </row>
    <row r="5" spans="1:16" s="55" customFormat="1" ht="16.5" customHeight="1" x14ac:dyDescent="0.3">
      <c r="A5" s="158"/>
      <c r="B5" s="102"/>
      <c r="C5" s="103"/>
      <c r="D5" s="143"/>
      <c r="E5" s="143"/>
      <c r="F5" s="188"/>
      <c r="G5" s="188"/>
      <c r="J5" s="104"/>
      <c r="K5" s="55" t="s">
        <v>54</v>
      </c>
    </row>
    <row r="6" spans="1:16" s="55" customFormat="1" ht="16.5" customHeight="1" x14ac:dyDescent="0.3">
      <c r="A6" s="158"/>
      <c r="B6" s="102"/>
      <c r="C6" s="103"/>
      <c r="D6" s="143"/>
      <c r="E6" s="143"/>
      <c r="F6" s="188"/>
      <c r="G6" s="188"/>
      <c r="J6" s="104"/>
      <c r="K6" s="55" t="s">
        <v>297</v>
      </c>
    </row>
    <row r="7" spans="1:16" s="55" customFormat="1" ht="9.75" customHeight="1" x14ac:dyDescent="0.3">
      <c r="A7" s="158"/>
      <c r="B7" s="102"/>
      <c r="C7" s="103"/>
      <c r="D7" s="143"/>
      <c r="E7" s="143"/>
      <c r="F7" s="188"/>
      <c r="G7" s="188"/>
    </row>
    <row r="8" spans="1:16" s="113" customFormat="1" ht="15.75" customHeight="1" x14ac:dyDescent="0.2">
      <c r="A8" s="306" t="s">
        <v>60</v>
      </c>
      <c r="B8" s="306"/>
      <c r="C8" s="306"/>
      <c r="D8" s="306"/>
      <c r="E8" s="306"/>
      <c r="F8" s="306"/>
      <c r="G8" s="306"/>
      <c r="H8" s="306"/>
      <c r="I8" s="306"/>
      <c r="J8" s="306"/>
      <c r="K8" s="306"/>
    </row>
    <row r="9" spans="1:16" s="113" customFormat="1" ht="24" customHeight="1" x14ac:dyDescent="0.2">
      <c r="A9" s="306"/>
      <c r="B9" s="306"/>
      <c r="C9" s="306"/>
      <c r="D9" s="306"/>
      <c r="E9" s="306"/>
      <c r="F9" s="306"/>
      <c r="G9" s="306"/>
      <c r="H9" s="306"/>
      <c r="I9" s="306"/>
      <c r="J9" s="306"/>
      <c r="K9" s="306"/>
    </row>
    <row r="10" spans="1:16" s="116" customFormat="1" ht="20.25" customHeight="1" x14ac:dyDescent="0.2">
      <c r="A10" s="114"/>
      <c r="B10" s="115"/>
      <c r="C10" s="114"/>
      <c r="D10" s="144"/>
      <c r="E10" s="144"/>
      <c r="F10" s="187"/>
      <c r="G10" s="187"/>
    </row>
    <row r="11" spans="1:16" s="116" customFormat="1" ht="40.9" customHeight="1" x14ac:dyDescent="0.2">
      <c r="A11" s="307" t="s">
        <v>0</v>
      </c>
      <c r="B11" s="307" t="s">
        <v>97</v>
      </c>
      <c r="C11" s="307" t="s">
        <v>98</v>
      </c>
      <c r="D11" s="320" t="s">
        <v>99</v>
      </c>
      <c r="E11" s="321"/>
      <c r="F11" s="310" t="s">
        <v>122</v>
      </c>
      <c r="G11" s="310"/>
      <c r="H11" s="311" t="s">
        <v>123</v>
      </c>
      <c r="I11" s="312"/>
      <c r="J11" s="312"/>
      <c r="K11" s="312"/>
    </row>
    <row r="12" spans="1:16" s="116" customFormat="1" ht="21.75" customHeight="1" x14ac:dyDescent="0.2">
      <c r="A12" s="308"/>
      <c r="B12" s="308"/>
      <c r="C12" s="308"/>
      <c r="D12" s="313" t="s">
        <v>100</v>
      </c>
      <c r="E12" s="313" t="s">
        <v>101</v>
      </c>
      <c r="F12" s="315" t="s">
        <v>124</v>
      </c>
      <c r="G12" s="315" t="s">
        <v>125</v>
      </c>
      <c r="H12" s="317" t="s">
        <v>126</v>
      </c>
      <c r="I12" s="317"/>
      <c r="J12" s="317" t="s">
        <v>127</v>
      </c>
      <c r="K12" s="317"/>
    </row>
    <row r="13" spans="1:16" s="116" customFormat="1" ht="25.5" customHeight="1" x14ac:dyDescent="0.2">
      <c r="A13" s="309"/>
      <c r="B13" s="309"/>
      <c r="C13" s="309"/>
      <c r="D13" s="314"/>
      <c r="E13" s="314"/>
      <c r="F13" s="316"/>
      <c r="G13" s="316"/>
      <c r="H13" s="109" t="s">
        <v>128</v>
      </c>
      <c r="I13" s="109" t="s">
        <v>129</v>
      </c>
      <c r="J13" s="109" t="s">
        <v>128</v>
      </c>
      <c r="K13" s="109" t="s">
        <v>129</v>
      </c>
    </row>
    <row r="14" spans="1:16" s="116" customFormat="1" ht="28.5" customHeight="1" x14ac:dyDescent="0.2">
      <c r="A14" s="318" t="s">
        <v>153</v>
      </c>
      <c r="B14" s="319"/>
      <c r="C14" s="319"/>
      <c r="D14" s="319"/>
      <c r="E14" s="319"/>
      <c r="F14" s="319"/>
      <c r="G14" s="319"/>
      <c r="H14" s="255"/>
      <c r="I14" s="255"/>
      <c r="J14" s="255"/>
      <c r="K14" s="255"/>
    </row>
    <row r="15" spans="1:16" s="116" customFormat="1" ht="47.25" customHeight="1" x14ac:dyDescent="0.2">
      <c r="A15" s="117">
        <v>1</v>
      </c>
      <c r="B15" s="139" t="s">
        <v>80</v>
      </c>
      <c r="C15" s="169" t="s">
        <v>299</v>
      </c>
      <c r="D15" s="171">
        <v>248.76</v>
      </c>
      <c r="E15" s="171">
        <v>248</v>
      </c>
      <c r="F15" s="189" t="s">
        <v>590</v>
      </c>
      <c r="G15" s="190" t="s">
        <v>591</v>
      </c>
      <c r="H15" s="107">
        <v>200</v>
      </c>
      <c r="I15" s="107">
        <v>30</v>
      </c>
      <c r="J15" s="107">
        <v>200</v>
      </c>
      <c r="K15" s="107">
        <v>140</v>
      </c>
      <c r="N15" s="172"/>
      <c r="O15" s="173"/>
      <c r="P15" s="174"/>
    </row>
    <row r="16" spans="1:16" s="116" customFormat="1" ht="60.75" customHeight="1" x14ac:dyDescent="0.2">
      <c r="A16" s="117">
        <v>2</v>
      </c>
      <c r="B16" s="139" t="s">
        <v>300</v>
      </c>
      <c r="C16" s="167" t="s">
        <v>301</v>
      </c>
      <c r="D16" s="168">
        <v>667.72</v>
      </c>
      <c r="E16" s="168">
        <v>667.72</v>
      </c>
      <c r="F16" s="189" t="s">
        <v>592</v>
      </c>
      <c r="G16" s="190" t="s">
        <v>593</v>
      </c>
      <c r="H16" s="107" t="s">
        <v>86</v>
      </c>
      <c r="I16" s="107">
        <v>50</v>
      </c>
      <c r="J16" s="107">
        <v>250</v>
      </c>
      <c r="K16" s="107">
        <v>158</v>
      </c>
      <c r="N16" s="175"/>
      <c r="O16" s="173"/>
      <c r="P16" s="174"/>
    </row>
    <row r="17" spans="1:16" s="116" customFormat="1" ht="51.75" customHeight="1" x14ac:dyDescent="0.2">
      <c r="A17" s="117">
        <v>3</v>
      </c>
      <c r="B17" s="139" t="s">
        <v>302</v>
      </c>
      <c r="C17" s="139" t="s">
        <v>303</v>
      </c>
      <c r="D17" s="145">
        <v>109.07</v>
      </c>
      <c r="E17" s="145">
        <v>105.65</v>
      </c>
      <c r="F17" s="180" t="s">
        <v>443</v>
      </c>
      <c r="G17" s="181" t="s">
        <v>444</v>
      </c>
      <c r="H17" s="134" t="s">
        <v>28</v>
      </c>
      <c r="I17" s="135">
        <v>147</v>
      </c>
      <c r="J17" s="134">
        <v>150</v>
      </c>
      <c r="K17" s="135">
        <v>163</v>
      </c>
      <c r="N17" s="172"/>
      <c r="O17" s="173"/>
      <c r="P17" s="174"/>
    </row>
    <row r="18" spans="1:16" s="116" customFormat="1" ht="53.25" customHeight="1" x14ac:dyDescent="0.2">
      <c r="A18" s="117">
        <v>4</v>
      </c>
      <c r="B18" s="139" t="s">
        <v>304</v>
      </c>
      <c r="C18" s="139" t="s">
        <v>305</v>
      </c>
      <c r="D18" s="145">
        <v>22.32</v>
      </c>
      <c r="E18" s="145">
        <v>22.32</v>
      </c>
      <c r="F18" s="180" t="s">
        <v>445</v>
      </c>
      <c r="G18" s="181" t="s">
        <v>446</v>
      </c>
      <c r="H18" s="107">
        <v>100</v>
      </c>
      <c r="I18" s="107">
        <v>345</v>
      </c>
      <c r="J18" s="107" t="s">
        <v>84</v>
      </c>
      <c r="K18" s="107">
        <v>340</v>
      </c>
      <c r="M18" s="172"/>
      <c r="N18" s="173"/>
      <c r="O18" s="174"/>
    </row>
    <row r="19" spans="1:16" s="116" customFormat="1" ht="55.5" customHeight="1" x14ac:dyDescent="0.2">
      <c r="A19" s="117">
        <v>5</v>
      </c>
      <c r="B19" s="139" t="s">
        <v>153</v>
      </c>
      <c r="C19" s="139" t="s">
        <v>154</v>
      </c>
      <c r="D19" s="145">
        <v>8.16</v>
      </c>
      <c r="E19" s="145">
        <v>8.16</v>
      </c>
      <c r="F19" s="191" t="s">
        <v>595</v>
      </c>
      <c r="G19" s="192" t="s">
        <v>594</v>
      </c>
      <c r="H19" s="107"/>
      <c r="I19" s="107"/>
      <c r="J19" s="107"/>
      <c r="K19" s="107"/>
      <c r="M19" s="172"/>
      <c r="N19" s="173"/>
      <c r="O19" s="174"/>
    </row>
    <row r="20" spans="1:16" s="116" customFormat="1" ht="52.5" customHeight="1" x14ac:dyDescent="0.2">
      <c r="A20" s="117">
        <v>6</v>
      </c>
      <c r="B20" s="139" t="s">
        <v>306</v>
      </c>
      <c r="C20" s="139" t="s">
        <v>307</v>
      </c>
      <c r="D20" s="145">
        <v>174.54</v>
      </c>
      <c r="E20" s="145">
        <v>174.54</v>
      </c>
      <c r="F20" s="180" t="s">
        <v>447</v>
      </c>
      <c r="G20" s="181" t="s">
        <v>448</v>
      </c>
      <c r="H20" s="107" t="s">
        <v>85</v>
      </c>
      <c r="I20" s="107">
        <v>321</v>
      </c>
      <c r="J20" s="107">
        <v>200</v>
      </c>
      <c r="K20" s="107">
        <v>248</v>
      </c>
      <c r="M20" s="172"/>
      <c r="N20" s="173"/>
      <c r="O20" s="174"/>
    </row>
    <row r="21" spans="1:16" s="116" customFormat="1" ht="42" customHeight="1" x14ac:dyDescent="0.2">
      <c r="A21" s="117">
        <v>7</v>
      </c>
      <c r="B21" s="139" t="s">
        <v>308</v>
      </c>
      <c r="C21" s="139" t="s">
        <v>309</v>
      </c>
      <c r="D21" s="145">
        <v>82.81</v>
      </c>
      <c r="E21" s="145">
        <v>82.81</v>
      </c>
      <c r="F21" s="180" t="s">
        <v>449</v>
      </c>
      <c r="G21" s="181" t="s">
        <v>450</v>
      </c>
      <c r="H21" s="107">
        <v>100</v>
      </c>
      <c r="I21" s="107">
        <v>218</v>
      </c>
      <c r="J21" s="107">
        <v>150</v>
      </c>
      <c r="K21" s="107">
        <v>534</v>
      </c>
      <c r="N21" s="172"/>
      <c r="O21" s="173"/>
      <c r="P21" s="174"/>
    </row>
    <row r="22" spans="1:16" s="116" customFormat="1" ht="84" customHeight="1" x14ac:dyDescent="0.2">
      <c r="A22" s="117">
        <v>8</v>
      </c>
      <c r="B22" s="139" t="s">
        <v>310</v>
      </c>
      <c r="C22" s="139" t="s">
        <v>311</v>
      </c>
      <c r="D22" s="145">
        <v>126.05</v>
      </c>
      <c r="E22" s="145">
        <v>111.05</v>
      </c>
      <c r="F22" s="180" t="s">
        <v>451</v>
      </c>
      <c r="G22" s="181" t="s">
        <v>452</v>
      </c>
      <c r="H22" s="107">
        <v>150</v>
      </c>
      <c r="I22" s="107">
        <v>35</v>
      </c>
      <c r="J22" s="107">
        <v>200</v>
      </c>
      <c r="K22" s="107">
        <v>28</v>
      </c>
      <c r="N22" s="172"/>
      <c r="O22" s="173"/>
      <c r="P22" s="174"/>
    </row>
    <row r="23" spans="1:16" s="116" customFormat="1" ht="128.25" customHeight="1" x14ac:dyDescent="0.2">
      <c r="A23" s="117">
        <v>9</v>
      </c>
      <c r="B23" s="139" t="s">
        <v>341</v>
      </c>
      <c r="C23" s="139" t="s">
        <v>340</v>
      </c>
      <c r="D23" s="210">
        <v>671.70799999999997</v>
      </c>
      <c r="E23" s="210">
        <v>671.70799999999997</v>
      </c>
      <c r="F23" s="180" t="s">
        <v>453</v>
      </c>
      <c r="G23" s="181" t="s">
        <v>454</v>
      </c>
      <c r="H23" s="107">
        <v>250</v>
      </c>
      <c r="I23" s="107">
        <v>445</v>
      </c>
      <c r="J23" s="107">
        <v>250</v>
      </c>
      <c r="K23" s="107">
        <v>48</v>
      </c>
      <c r="N23" s="172"/>
      <c r="O23" s="173"/>
      <c r="P23" s="174"/>
    </row>
    <row r="24" spans="1:16" s="116" customFormat="1" ht="100.5" customHeight="1" x14ac:dyDescent="0.2">
      <c r="A24" s="117">
        <v>10</v>
      </c>
      <c r="B24" s="139" t="s">
        <v>342</v>
      </c>
      <c r="C24" s="139" t="s">
        <v>312</v>
      </c>
      <c r="D24" s="145">
        <v>490.66</v>
      </c>
      <c r="E24" s="145">
        <v>485.76</v>
      </c>
      <c r="F24" s="180" t="s">
        <v>455</v>
      </c>
      <c r="G24" s="181" t="s">
        <v>456</v>
      </c>
      <c r="H24" s="107" t="s">
        <v>86</v>
      </c>
      <c r="I24" s="107">
        <v>473</v>
      </c>
      <c r="J24" s="107" t="s">
        <v>84</v>
      </c>
      <c r="K24" s="107">
        <v>415</v>
      </c>
      <c r="N24" s="172"/>
      <c r="O24" s="173"/>
      <c r="P24" s="174"/>
    </row>
    <row r="25" spans="1:16" s="116" customFormat="1" ht="96.75" customHeight="1" x14ac:dyDescent="0.2">
      <c r="A25" s="117">
        <v>11</v>
      </c>
      <c r="B25" s="139" t="s">
        <v>313</v>
      </c>
      <c r="C25" s="139" t="s">
        <v>314</v>
      </c>
      <c r="D25" s="145">
        <v>159.66999999999999</v>
      </c>
      <c r="E25" s="145">
        <v>159.66999999999999</v>
      </c>
      <c r="F25" s="180" t="s">
        <v>457</v>
      </c>
      <c r="G25" s="181" t="s">
        <v>589</v>
      </c>
      <c r="H25" s="107">
        <v>150</v>
      </c>
      <c r="I25" s="107">
        <v>320</v>
      </c>
      <c r="J25" s="107">
        <v>200</v>
      </c>
      <c r="K25" s="107">
        <v>150</v>
      </c>
      <c r="N25" s="172"/>
      <c r="O25" s="173"/>
      <c r="P25" s="174"/>
    </row>
    <row r="26" spans="1:16" s="116" customFormat="1" ht="48.75" customHeight="1" x14ac:dyDescent="0.2">
      <c r="A26" s="117">
        <v>12</v>
      </c>
      <c r="B26" s="139" t="s">
        <v>315</v>
      </c>
      <c r="C26" s="139" t="s">
        <v>316</v>
      </c>
      <c r="D26" s="145">
        <v>2519.4899999999998</v>
      </c>
      <c r="E26" s="145">
        <v>2494.69</v>
      </c>
      <c r="F26" s="180" t="s">
        <v>458</v>
      </c>
      <c r="G26" s="181" t="s">
        <v>459</v>
      </c>
      <c r="H26" s="107" t="s">
        <v>86</v>
      </c>
      <c r="I26" s="107">
        <v>386</v>
      </c>
      <c r="J26" s="107">
        <v>250</v>
      </c>
      <c r="K26" s="107">
        <v>418</v>
      </c>
      <c r="N26" s="172"/>
      <c r="O26" s="173"/>
      <c r="P26" s="174"/>
    </row>
    <row r="27" spans="1:16" s="116" customFormat="1" ht="39.75" customHeight="1" x14ac:dyDescent="0.2">
      <c r="A27" s="117">
        <v>13</v>
      </c>
      <c r="B27" s="139" t="s">
        <v>317</v>
      </c>
      <c r="C27" s="139" t="s">
        <v>318</v>
      </c>
      <c r="D27" s="145">
        <v>81.400000000000006</v>
      </c>
      <c r="E27" s="145">
        <v>81.400000000000006</v>
      </c>
      <c r="F27" s="180" t="s">
        <v>460</v>
      </c>
      <c r="G27" s="181" t="s">
        <v>461</v>
      </c>
      <c r="H27" s="107">
        <v>100</v>
      </c>
      <c r="I27" s="107">
        <v>65</v>
      </c>
      <c r="J27" s="107">
        <v>150</v>
      </c>
      <c r="K27" s="107">
        <v>48</v>
      </c>
      <c r="N27" s="172"/>
      <c r="O27" s="173"/>
      <c r="P27" s="174"/>
    </row>
    <row r="28" spans="1:16" s="116" customFormat="1" ht="55.5" customHeight="1" x14ac:dyDescent="0.2">
      <c r="A28" s="117">
        <v>14</v>
      </c>
      <c r="B28" s="139" t="s">
        <v>317</v>
      </c>
      <c r="C28" s="139" t="s">
        <v>319</v>
      </c>
      <c r="D28" s="145">
        <v>15.24</v>
      </c>
      <c r="E28" s="145">
        <v>15.24</v>
      </c>
      <c r="F28" s="180" t="s">
        <v>462</v>
      </c>
      <c r="G28" s="181" t="s">
        <v>463</v>
      </c>
      <c r="H28" s="107">
        <v>63</v>
      </c>
      <c r="I28" s="107">
        <v>526</v>
      </c>
      <c r="J28" s="107">
        <v>150</v>
      </c>
      <c r="K28" s="107">
        <v>45</v>
      </c>
      <c r="N28" s="172"/>
      <c r="O28" s="173"/>
      <c r="P28" s="174"/>
    </row>
    <row r="29" spans="1:16" s="116" customFormat="1" ht="81.75" customHeight="1" x14ac:dyDescent="0.2">
      <c r="A29" s="117">
        <v>15</v>
      </c>
      <c r="B29" s="139" t="s">
        <v>320</v>
      </c>
      <c r="C29" s="139" t="s">
        <v>321</v>
      </c>
      <c r="D29" s="145">
        <v>722.4</v>
      </c>
      <c r="E29" s="145">
        <v>722.4</v>
      </c>
      <c r="F29" s="180" t="s">
        <v>464</v>
      </c>
      <c r="G29" s="181" t="s">
        <v>465</v>
      </c>
      <c r="H29" s="107">
        <v>200</v>
      </c>
      <c r="I29" s="107">
        <v>732</v>
      </c>
      <c r="J29" s="107">
        <v>250</v>
      </c>
      <c r="K29" s="107">
        <v>620</v>
      </c>
      <c r="N29" s="172"/>
      <c r="O29" s="173"/>
      <c r="P29" s="174"/>
    </row>
    <row r="30" spans="1:16" s="116" customFormat="1" ht="66.75" customHeight="1" x14ac:dyDescent="0.2">
      <c r="A30" s="117">
        <v>16</v>
      </c>
      <c r="B30" s="139" t="s">
        <v>322</v>
      </c>
      <c r="C30" s="139" t="s">
        <v>323</v>
      </c>
      <c r="D30" s="145">
        <v>332.16</v>
      </c>
      <c r="E30" s="145">
        <v>302.62</v>
      </c>
      <c r="F30" s="180" t="s">
        <v>466</v>
      </c>
      <c r="G30" s="181" t="s">
        <v>467</v>
      </c>
      <c r="H30" s="107" t="s">
        <v>86</v>
      </c>
      <c r="I30" s="107">
        <v>50</v>
      </c>
      <c r="J30" s="107">
        <v>250</v>
      </c>
      <c r="K30" s="107">
        <v>180</v>
      </c>
      <c r="N30" s="172"/>
      <c r="O30" s="173"/>
      <c r="P30" s="174"/>
    </row>
    <row r="31" spans="1:16" s="116" customFormat="1" ht="81.75" customHeight="1" x14ac:dyDescent="0.2">
      <c r="A31" s="117">
        <v>17</v>
      </c>
      <c r="B31" s="139" t="s">
        <v>324</v>
      </c>
      <c r="C31" s="139" t="s">
        <v>325</v>
      </c>
      <c r="D31" s="145">
        <v>113.4</v>
      </c>
      <c r="E31" s="145">
        <v>113.4</v>
      </c>
      <c r="F31" s="180" t="s">
        <v>468</v>
      </c>
      <c r="G31" s="181" t="s">
        <v>469</v>
      </c>
      <c r="H31" s="107" t="s">
        <v>85</v>
      </c>
      <c r="I31" s="107">
        <v>47</v>
      </c>
      <c r="J31" s="107">
        <v>200</v>
      </c>
      <c r="K31" s="107">
        <v>127</v>
      </c>
      <c r="N31" s="172"/>
      <c r="O31" s="173"/>
      <c r="P31" s="174"/>
    </row>
    <row r="32" spans="1:16" s="116" customFormat="1" ht="90" customHeight="1" x14ac:dyDescent="0.2">
      <c r="A32" s="117">
        <v>18</v>
      </c>
      <c r="B32" s="139" t="s">
        <v>326</v>
      </c>
      <c r="C32" s="139" t="s">
        <v>327</v>
      </c>
      <c r="D32" s="145">
        <v>190.64</v>
      </c>
      <c r="E32" s="145">
        <v>190.64</v>
      </c>
      <c r="F32" s="180" t="s">
        <v>470</v>
      </c>
      <c r="G32" s="181" t="s">
        <v>471</v>
      </c>
      <c r="H32" s="107">
        <v>150</v>
      </c>
      <c r="I32" s="107">
        <v>316</v>
      </c>
      <c r="J32" s="107">
        <v>250</v>
      </c>
      <c r="K32" s="107">
        <v>43</v>
      </c>
      <c r="N32" s="172"/>
      <c r="O32" s="173"/>
      <c r="P32" s="174"/>
    </row>
    <row r="33" spans="1:18" s="116" customFormat="1" ht="101.25" customHeight="1" x14ac:dyDescent="0.2">
      <c r="A33" s="117">
        <v>19</v>
      </c>
      <c r="B33" s="139" t="s">
        <v>328</v>
      </c>
      <c r="C33" s="139" t="s">
        <v>329</v>
      </c>
      <c r="D33" s="145">
        <v>65</v>
      </c>
      <c r="E33" s="145">
        <v>65</v>
      </c>
      <c r="F33" s="180" t="s">
        <v>472</v>
      </c>
      <c r="G33" s="181" t="s">
        <v>473</v>
      </c>
      <c r="H33" s="107">
        <v>100</v>
      </c>
      <c r="I33" s="107">
        <v>118</v>
      </c>
      <c r="J33" s="107">
        <v>150</v>
      </c>
      <c r="K33" s="107">
        <v>46</v>
      </c>
      <c r="N33" s="172"/>
      <c r="O33" s="173"/>
      <c r="P33" s="174"/>
    </row>
    <row r="34" spans="1:18" s="116" customFormat="1" ht="57" customHeight="1" x14ac:dyDescent="0.2">
      <c r="A34" s="117">
        <v>20</v>
      </c>
      <c r="B34" s="139" t="s">
        <v>330</v>
      </c>
      <c r="C34" s="139" t="s">
        <v>331</v>
      </c>
      <c r="D34" s="145">
        <v>113.82</v>
      </c>
      <c r="E34" s="145">
        <v>98.82</v>
      </c>
      <c r="F34" s="180" t="s">
        <v>474</v>
      </c>
      <c r="G34" s="181" t="s">
        <v>475</v>
      </c>
      <c r="H34" s="107">
        <v>150</v>
      </c>
      <c r="I34" s="107">
        <v>78</v>
      </c>
      <c r="J34" s="107">
        <v>200</v>
      </c>
      <c r="K34" s="107">
        <v>250</v>
      </c>
      <c r="N34" s="172"/>
      <c r="O34" s="173"/>
      <c r="P34" s="174"/>
    </row>
    <row r="35" spans="1:18" s="116" customFormat="1" ht="57.75" customHeight="1" x14ac:dyDescent="0.2">
      <c r="A35" s="117">
        <v>21</v>
      </c>
      <c r="B35" s="139" t="s">
        <v>332</v>
      </c>
      <c r="C35" s="139" t="s">
        <v>333</v>
      </c>
      <c r="D35" s="145">
        <v>46.81</v>
      </c>
      <c r="E35" s="145">
        <v>46.81</v>
      </c>
      <c r="F35" s="180" t="s">
        <v>476</v>
      </c>
      <c r="G35" s="181" t="s">
        <v>477</v>
      </c>
      <c r="H35" s="107">
        <v>100</v>
      </c>
      <c r="I35" s="107">
        <v>46</v>
      </c>
      <c r="J35" s="107">
        <v>150</v>
      </c>
      <c r="K35" s="107">
        <v>208</v>
      </c>
      <c r="N35" s="172"/>
      <c r="O35" s="173"/>
      <c r="P35" s="174"/>
    </row>
    <row r="36" spans="1:18" s="116" customFormat="1" ht="52.5" customHeight="1" x14ac:dyDescent="0.2">
      <c r="A36" s="117">
        <v>22</v>
      </c>
      <c r="B36" s="139" t="s">
        <v>334</v>
      </c>
      <c r="C36" s="139" t="s">
        <v>335</v>
      </c>
      <c r="D36" s="145">
        <v>26.63</v>
      </c>
      <c r="E36" s="145">
        <v>26.63</v>
      </c>
      <c r="F36" s="180" t="s">
        <v>478</v>
      </c>
      <c r="G36" s="181" t="s">
        <v>479</v>
      </c>
      <c r="H36" s="107">
        <v>63</v>
      </c>
      <c r="I36" s="107">
        <v>34</v>
      </c>
      <c r="J36" s="107">
        <v>150</v>
      </c>
      <c r="K36" s="107">
        <v>46</v>
      </c>
      <c r="N36" s="172"/>
      <c r="O36" s="173"/>
      <c r="P36" s="174"/>
    </row>
    <row r="37" spans="1:18" s="116" customFormat="1" ht="57.75" customHeight="1" x14ac:dyDescent="0.2">
      <c r="A37" s="117">
        <v>23</v>
      </c>
      <c r="B37" s="139" t="s">
        <v>336</v>
      </c>
      <c r="C37" s="139" t="s">
        <v>337</v>
      </c>
      <c r="D37" s="145">
        <v>123</v>
      </c>
      <c r="E37" s="145">
        <v>121</v>
      </c>
      <c r="F37" s="180" t="s">
        <v>480</v>
      </c>
      <c r="G37" s="181" t="s">
        <v>481</v>
      </c>
      <c r="H37" s="107">
        <v>150</v>
      </c>
      <c r="I37" s="107">
        <v>256</v>
      </c>
      <c r="J37" s="107">
        <v>200</v>
      </c>
      <c r="K37" s="107">
        <v>367</v>
      </c>
      <c r="N37" s="172"/>
      <c r="O37" s="173"/>
      <c r="P37" s="174"/>
    </row>
    <row r="38" spans="1:18" s="116" customFormat="1" ht="42.75" customHeight="1" x14ac:dyDescent="0.2">
      <c r="A38" s="117">
        <v>24</v>
      </c>
      <c r="B38" s="139" t="s">
        <v>338</v>
      </c>
      <c r="C38" s="139" t="s">
        <v>339</v>
      </c>
      <c r="D38" s="145">
        <v>77.58</v>
      </c>
      <c r="E38" s="145">
        <v>77.58</v>
      </c>
      <c r="F38" s="180" t="s">
        <v>482</v>
      </c>
      <c r="G38" s="181" t="s">
        <v>483</v>
      </c>
      <c r="H38" s="107">
        <v>100</v>
      </c>
      <c r="I38" s="107">
        <v>68</v>
      </c>
      <c r="J38" s="107">
        <v>150</v>
      </c>
      <c r="K38" s="107">
        <v>232</v>
      </c>
      <c r="N38" s="172"/>
      <c r="O38" s="173"/>
      <c r="P38" s="174"/>
    </row>
    <row r="39" spans="1:18" s="116" customFormat="1" ht="45" customHeight="1" x14ac:dyDescent="0.2">
      <c r="A39" s="117">
        <v>25</v>
      </c>
      <c r="B39" s="139" t="s">
        <v>343</v>
      </c>
      <c r="C39" s="139" t="s">
        <v>344</v>
      </c>
      <c r="D39" s="145">
        <v>144.69999999999999</v>
      </c>
      <c r="E39" s="145">
        <v>144.69999999999999</v>
      </c>
      <c r="F39" s="180" t="s">
        <v>484</v>
      </c>
      <c r="G39" s="181" t="s">
        <v>485</v>
      </c>
      <c r="H39" s="107" t="s">
        <v>85</v>
      </c>
      <c r="I39" s="107">
        <v>32</v>
      </c>
      <c r="J39" s="107">
        <v>200</v>
      </c>
      <c r="K39" s="107">
        <v>20</v>
      </c>
      <c r="N39" s="172"/>
      <c r="O39" s="173"/>
      <c r="P39" s="174"/>
    </row>
    <row r="40" spans="1:18" s="116" customFormat="1" ht="64.5" customHeight="1" x14ac:dyDescent="0.2">
      <c r="A40" s="117">
        <v>26</v>
      </c>
      <c r="B40" s="139" t="s">
        <v>345</v>
      </c>
      <c r="C40" s="139" t="s">
        <v>346</v>
      </c>
      <c r="D40" s="145">
        <v>546.53</v>
      </c>
      <c r="E40" s="145">
        <v>546.53</v>
      </c>
      <c r="F40" s="180" t="s">
        <v>486</v>
      </c>
      <c r="G40" s="181" t="s">
        <v>475</v>
      </c>
      <c r="H40" s="107" t="s">
        <v>86</v>
      </c>
      <c r="I40" s="107">
        <v>463</v>
      </c>
      <c r="J40" s="107">
        <v>250</v>
      </c>
      <c r="K40" s="107">
        <v>386</v>
      </c>
      <c r="N40" s="172"/>
      <c r="O40" s="173"/>
      <c r="P40" s="174"/>
    </row>
    <row r="41" spans="1:18" s="116" customFormat="1" ht="18" customHeight="1" x14ac:dyDescent="0.2">
      <c r="A41" s="117"/>
      <c r="B41" s="118"/>
      <c r="C41" s="120" t="s">
        <v>130</v>
      </c>
      <c r="D41" s="130">
        <f>SUM(D15+D16+D17+D18+D19+D20+D21+D22+D23+D24+D25+D26+D27+D28+D29+D30+D31+D32+D33+D34+D35+D36+D37+D38+D39+D40)</f>
        <v>7880.2679999999982</v>
      </c>
      <c r="E41" s="130">
        <f>SUM(E15+E16+E17+E18+E19+E20+E21+E22+E23+E24+E25+E26+E27+E28+E29+E30+E31+E32+E33+E34+E35+E36+E37+E38+E39+E40)</f>
        <v>7784.8479999999981</v>
      </c>
      <c r="F41" s="193"/>
      <c r="G41" s="193"/>
      <c r="H41" s="108"/>
      <c r="I41" s="107"/>
      <c r="J41" s="108"/>
      <c r="K41" s="107"/>
      <c r="M41" s="211"/>
      <c r="N41" s="175"/>
      <c r="O41" s="173"/>
      <c r="P41" s="174"/>
    </row>
    <row r="42" spans="1:18" s="116" customFormat="1" ht="21" customHeight="1" x14ac:dyDescent="0.2">
      <c r="A42" s="318" t="s">
        <v>348</v>
      </c>
      <c r="B42" s="319"/>
      <c r="C42" s="319"/>
      <c r="D42" s="319"/>
      <c r="E42" s="319"/>
      <c r="F42" s="319"/>
      <c r="G42" s="319"/>
      <c r="H42" s="319"/>
      <c r="I42" s="319"/>
      <c r="J42" s="319"/>
      <c r="K42" s="319"/>
      <c r="N42" s="174"/>
      <c r="O42" s="174"/>
      <c r="P42" s="174"/>
    </row>
    <row r="43" spans="1:18" s="116" customFormat="1" ht="67.5" customHeight="1" x14ac:dyDescent="0.2">
      <c r="A43" s="117">
        <v>1</v>
      </c>
      <c r="B43" s="139" t="s">
        <v>105</v>
      </c>
      <c r="C43" s="139" t="s">
        <v>349</v>
      </c>
      <c r="D43" s="145">
        <v>12.71</v>
      </c>
      <c r="E43" s="145">
        <v>12.71</v>
      </c>
      <c r="F43" s="180" t="s">
        <v>487</v>
      </c>
      <c r="G43" s="180" t="s">
        <v>488</v>
      </c>
      <c r="H43" s="107"/>
      <c r="I43" s="107"/>
      <c r="J43" s="133"/>
      <c r="K43" s="107"/>
      <c r="M43" s="173"/>
      <c r="N43" s="172"/>
      <c r="O43" s="173"/>
      <c r="P43" s="174"/>
      <c r="Q43" s="174"/>
      <c r="R43" s="174"/>
    </row>
    <row r="44" spans="1:18" s="116" customFormat="1" ht="54" customHeight="1" x14ac:dyDescent="0.2">
      <c r="A44" s="117">
        <v>2</v>
      </c>
      <c r="B44" s="132" t="s">
        <v>350</v>
      </c>
      <c r="C44" s="132" t="s">
        <v>351</v>
      </c>
      <c r="D44" s="141">
        <v>14.6</v>
      </c>
      <c r="E44" s="141">
        <v>14.6</v>
      </c>
      <c r="F44" s="180" t="s">
        <v>489</v>
      </c>
      <c r="G44" s="181" t="s">
        <v>490</v>
      </c>
      <c r="H44" s="107"/>
      <c r="I44" s="107"/>
      <c r="J44" s="107"/>
      <c r="K44" s="107"/>
      <c r="M44" s="173"/>
      <c r="N44" s="172"/>
      <c r="O44" s="173"/>
      <c r="P44" s="174"/>
      <c r="Q44" s="174"/>
      <c r="R44" s="174"/>
    </row>
    <row r="45" spans="1:18" s="116" customFormat="1" ht="32.25" customHeight="1" x14ac:dyDescent="0.2">
      <c r="A45" s="117">
        <v>3</v>
      </c>
      <c r="B45" s="139" t="s">
        <v>352</v>
      </c>
      <c r="C45" s="139" t="s">
        <v>353</v>
      </c>
      <c r="D45" s="145">
        <v>37.82</v>
      </c>
      <c r="E45" s="145">
        <v>19.32</v>
      </c>
      <c r="F45" s="132" t="s">
        <v>491</v>
      </c>
      <c r="G45" s="194" t="s">
        <v>588</v>
      </c>
      <c r="H45" s="107" t="s">
        <v>28</v>
      </c>
      <c r="I45" s="107">
        <v>206</v>
      </c>
      <c r="J45" s="133">
        <v>150</v>
      </c>
      <c r="K45" s="107">
        <v>705</v>
      </c>
      <c r="M45" s="173"/>
      <c r="N45" s="172"/>
      <c r="O45" s="173"/>
      <c r="P45" s="174"/>
      <c r="Q45" s="174"/>
      <c r="R45" s="174"/>
    </row>
    <row r="46" spans="1:18" s="116" customFormat="1" ht="42" customHeight="1" x14ac:dyDescent="0.2">
      <c r="A46" s="117">
        <v>4</v>
      </c>
      <c r="B46" s="139" t="s">
        <v>354</v>
      </c>
      <c r="C46" s="139" t="s">
        <v>355</v>
      </c>
      <c r="D46" s="145">
        <v>99.52</v>
      </c>
      <c r="E46" s="145">
        <v>99.52</v>
      </c>
      <c r="F46" s="180" t="s">
        <v>492</v>
      </c>
      <c r="G46" s="181" t="s">
        <v>444</v>
      </c>
      <c r="H46" s="107" t="s">
        <v>28</v>
      </c>
      <c r="I46" s="133">
        <v>45</v>
      </c>
      <c r="J46" s="133">
        <v>150</v>
      </c>
      <c r="K46" s="133">
        <v>35</v>
      </c>
      <c r="M46" s="173"/>
      <c r="N46" s="172"/>
      <c r="O46" s="173"/>
      <c r="P46" s="174"/>
      <c r="Q46" s="174"/>
      <c r="R46" s="174"/>
    </row>
    <row r="47" spans="1:18" s="116" customFormat="1" ht="52.5" customHeight="1" x14ac:dyDescent="0.2">
      <c r="A47" s="117">
        <v>5</v>
      </c>
      <c r="B47" s="139" t="s">
        <v>356</v>
      </c>
      <c r="C47" s="139" t="s">
        <v>357</v>
      </c>
      <c r="D47" s="145">
        <v>3.06</v>
      </c>
      <c r="E47" s="145">
        <v>2.88</v>
      </c>
      <c r="F47" s="132" t="s">
        <v>493</v>
      </c>
      <c r="G47" s="194" t="s">
        <v>494</v>
      </c>
      <c r="H47" s="133"/>
      <c r="I47" s="133"/>
      <c r="J47" s="133"/>
      <c r="K47" s="133"/>
      <c r="M47" s="173"/>
      <c r="N47" s="172"/>
      <c r="O47" s="173"/>
      <c r="P47" s="174"/>
      <c r="Q47" s="174"/>
      <c r="R47" s="174"/>
    </row>
    <row r="48" spans="1:18" s="116" customFormat="1" ht="54.75" customHeight="1" x14ac:dyDescent="0.2">
      <c r="A48" s="117">
        <v>6</v>
      </c>
      <c r="B48" s="139" t="s">
        <v>106</v>
      </c>
      <c r="C48" s="139" t="s">
        <v>358</v>
      </c>
      <c r="D48" s="145">
        <v>17</v>
      </c>
      <c r="E48" s="145">
        <v>17</v>
      </c>
      <c r="F48" s="132" t="s">
        <v>495</v>
      </c>
      <c r="G48" s="194" t="s">
        <v>496</v>
      </c>
      <c r="H48" s="133">
        <v>63</v>
      </c>
      <c r="I48" s="133">
        <v>53</v>
      </c>
      <c r="J48" s="133">
        <v>150</v>
      </c>
      <c r="K48" s="133">
        <v>127</v>
      </c>
      <c r="M48" s="173"/>
      <c r="N48" s="172"/>
      <c r="O48" s="173"/>
      <c r="P48" s="174"/>
      <c r="Q48" s="174"/>
      <c r="R48" s="174"/>
    </row>
    <row r="49" spans="1:18" s="116" customFormat="1" ht="43.5" customHeight="1" x14ac:dyDescent="0.2">
      <c r="A49" s="117">
        <v>7</v>
      </c>
      <c r="B49" s="139" t="s">
        <v>102</v>
      </c>
      <c r="C49" s="139" t="s">
        <v>359</v>
      </c>
      <c r="D49" s="145">
        <v>12.71</v>
      </c>
      <c r="E49" s="145">
        <v>12.71</v>
      </c>
      <c r="F49" s="180" t="s">
        <v>497</v>
      </c>
      <c r="G49" s="181" t="s">
        <v>498</v>
      </c>
      <c r="H49" s="131"/>
      <c r="I49" s="131"/>
      <c r="J49" s="131"/>
      <c r="K49" s="131"/>
      <c r="M49" s="173"/>
      <c r="N49" s="172"/>
      <c r="O49" s="173"/>
      <c r="P49" s="174"/>
      <c r="Q49" s="174"/>
      <c r="R49" s="174"/>
    </row>
    <row r="50" spans="1:18" s="116" customFormat="1" ht="79.5" customHeight="1" x14ac:dyDescent="0.2">
      <c r="A50" s="117">
        <v>8</v>
      </c>
      <c r="B50" s="139" t="s">
        <v>360</v>
      </c>
      <c r="C50" s="139" t="s">
        <v>361</v>
      </c>
      <c r="D50" s="145">
        <v>0.1</v>
      </c>
      <c r="E50" s="145">
        <v>0.1</v>
      </c>
      <c r="F50" s="180" t="s">
        <v>499</v>
      </c>
      <c r="G50" s="181" t="s">
        <v>500</v>
      </c>
      <c r="H50" s="133"/>
      <c r="I50" s="133"/>
      <c r="J50" s="133"/>
      <c r="K50" s="133"/>
      <c r="M50" s="173"/>
      <c r="N50" s="172"/>
      <c r="O50" s="173"/>
      <c r="P50" s="174"/>
      <c r="Q50" s="174"/>
      <c r="R50" s="174"/>
    </row>
    <row r="51" spans="1:18" s="116" customFormat="1" ht="48.75" customHeight="1" x14ac:dyDescent="0.2">
      <c r="A51" s="117">
        <v>9</v>
      </c>
      <c r="B51" s="139" t="s">
        <v>360</v>
      </c>
      <c r="C51" s="139" t="s">
        <v>362</v>
      </c>
      <c r="D51" s="145">
        <v>5</v>
      </c>
      <c r="E51" s="145">
        <v>5</v>
      </c>
      <c r="F51" s="180" t="s">
        <v>501</v>
      </c>
      <c r="G51" s="181" t="s">
        <v>502</v>
      </c>
      <c r="H51" s="133"/>
      <c r="I51" s="133"/>
      <c r="J51" s="133"/>
      <c r="K51" s="133"/>
      <c r="M51" s="173"/>
      <c r="N51" s="172"/>
      <c r="O51" s="173"/>
      <c r="P51" s="174"/>
      <c r="Q51" s="174"/>
      <c r="R51" s="174"/>
    </row>
    <row r="52" spans="1:18" s="116" customFormat="1" ht="66" customHeight="1" x14ac:dyDescent="0.2">
      <c r="A52" s="117">
        <v>10</v>
      </c>
      <c r="B52" s="139" t="s">
        <v>363</v>
      </c>
      <c r="C52" s="139" t="s">
        <v>364</v>
      </c>
      <c r="D52" s="145">
        <v>0.3</v>
      </c>
      <c r="E52" s="145">
        <v>0.3</v>
      </c>
      <c r="F52" s="180" t="s">
        <v>503</v>
      </c>
      <c r="G52" s="181" t="s">
        <v>504</v>
      </c>
      <c r="H52" s="133"/>
      <c r="I52" s="133"/>
      <c r="J52" s="133"/>
      <c r="K52" s="133"/>
      <c r="M52" s="173"/>
      <c r="N52" s="172"/>
      <c r="O52" s="173"/>
      <c r="P52" s="174"/>
      <c r="Q52" s="174"/>
      <c r="R52" s="174"/>
    </row>
    <row r="53" spans="1:18" s="116" customFormat="1" ht="60" customHeight="1" x14ac:dyDescent="0.2">
      <c r="A53" s="117">
        <v>11</v>
      </c>
      <c r="B53" s="139" t="s">
        <v>365</v>
      </c>
      <c r="C53" s="139" t="s">
        <v>366</v>
      </c>
      <c r="D53" s="145">
        <v>16.5</v>
      </c>
      <c r="E53" s="145">
        <v>14.9</v>
      </c>
      <c r="F53" s="132" t="s">
        <v>505</v>
      </c>
      <c r="G53" s="194" t="s">
        <v>506</v>
      </c>
      <c r="H53" s="133"/>
      <c r="I53" s="133"/>
      <c r="J53" s="133"/>
      <c r="K53" s="133"/>
      <c r="M53" s="173"/>
      <c r="N53" s="172"/>
      <c r="O53" s="173"/>
      <c r="P53" s="174"/>
      <c r="Q53" s="174"/>
      <c r="R53" s="174"/>
    </row>
    <row r="54" spans="1:18" s="116" customFormat="1" ht="65.45" customHeight="1" x14ac:dyDescent="0.2">
      <c r="A54" s="117">
        <v>12</v>
      </c>
      <c r="B54" s="139" t="s">
        <v>367</v>
      </c>
      <c r="C54" s="139" t="s">
        <v>368</v>
      </c>
      <c r="D54" s="145">
        <v>16.100000000000001</v>
      </c>
      <c r="E54" s="145">
        <v>16.100000000000001</v>
      </c>
      <c r="F54" s="180" t="s">
        <v>507</v>
      </c>
      <c r="G54" s="181" t="s">
        <v>508</v>
      </c>
      <c r="H54" s="133"/>
      <c r="I54" s="133"/>
      <c r="J54" s="133"/>
      <c r="K54" s="133"/>
      <c r="M54" s="173"/>
      <c r="N54" s="172"/>
      <c r="O54" s="173"/>
      <c r="P54" s="174"/>
      <c r="Q54" s="174"/>
      <c r="R54" s="174"/>
    </row>
    <row r="55" spans="1:18" s="116" customFormat="1" ht="47.25" customHeight="1" x14ac:dyDescent="0.2">
      <c r="A55" s="117">
        <v>13</v>
      </c>
      <c r="B55" s="139" t="s">
        <v>104</v>
      </c>
      <c r="C55" s="139" t="s">
        <v>369</v>
      </c>
      <c r="D55" s="145">
        <v>8.3000000000000007</v>
      </c>
      <c r="E55" s="145"/>
      <c r="F55" s="180" t="s">
        <v>509</v>
      </c>
      <c r="G55" s="181" t="s">
        <v>510</v>
      </c>
      <c r="H55" s="133"/>
      <c r="I55" s="133"/>
      <c r="J55" s="133"/>
      <c r="K55" s="107"/>
      <c r="M55" s="173"/>
      <c r="N55" s="172"/>
      <c r="O55" s="173"/>
      <c r="P55" s="174"/>
      <c r="Q55" s="174"/>
      <c r="R55" s="174"/>
    </row>
    <row r="56" spans="1:18" s="116" customFormat="1" ht="42.75" customHeight="1" x14ac:dyDescent="0.2">
      <c r="A56" s="117">
        <v>14</v>
      </c>
      <c r="B56" s="139" t="s">
        <v>370</v>
      </c>
      <c r="C56" s="139" t="s">
        <v>371</v>
      </c>
      <c r="D56" s="145">
        <v>1.8</v>
      </c>
      <c r="E56" s="145">
        <v>1.8</v>
      </c>
      <c r="F56" s="180" t="s">
        <v>511</v>
      </c>
      <c r="G56" s="181" t="s">
        <v>512</v>
      </c>
      <c r="H56" s="133"/>
      <c r="I56" s="133"/>
      <c r="J56" s="133"/>
      <c r="K56" s="133"/>
      <c r="M56" s="173"/>
      <c r="N56" s="172"/>
      <c r="O56" s="173"/>
      <c r="P56" s="174"/>
      <c r="Q56" s="174"/>
      <c r="R56" s="174"/>
    </row>
    <row r="57" spans="1:18" s="116" customFormat="1" ht="54.75" customHeight="1" x14ac:dyDescent="0.2">
      <c r="A57" s="117">
        <v>15</v>
      </c>
      <c r="B57" s="139" t="s">
        <v>372</v>
      </c>
      <c r="C57" s="139" t="s">
        <v>373</v>
      </c>
      <c r="D57" s="145">
        <v>1</v>
      </c>
      <c r="E57" s="145">
        <v>1</v>
      </c>
      <c r="F57" s="180" t="s">
        <v>513</v>
      </c>
      <c r="G57" s="181" t="s">
        <v>514</v>
      </c>
      <c r="H57" s="133"/>
      <c r="I57" s="133"/>
      <c r="J57" s="133"/>
      <c r="K57" s="133"/>
      <c r="M57" s="173"/>
      <c r="N57" s="172"/>
      <c r="O57" s="173"/>
      <c r="P57" s="174"/>
      <c r="Q57" s="174"/>
      <c r="R57" s="174"/>
    </row>
    <row r="58" spans="1:18" s="116" customFormat="1" ht="51.6" customHeight="1" x14ac:dyDescent="0.2">
      <c r="A58" s="117">
        <v>16</v>
      </c>
      <c r="B58" s="139" t="s">
        <v>374</v>
      </c>
      <c r="C58" s="139" t="s">
        <v>375</v>
      </c>
      <c r="D58" s="145">
        <v>374.4</v>
      </c>
      <c r="E58" s="145">
        <v>374.4</v>
      </c>
      <c r="F58" s="180" t="s">
        <v>515</v>
      </c>
      <c r="G58" s="181" t="s">
        <v>516</v>
      </c>
      <c r="H58" s="133" t="s">
        <v>86</v>
      </c>
      <c r="I58" s="133">
        <v>86</v>
      </c>
      <c r="J58" s="133">
        <v>200</v>
      </c>
      <c r="K58" s="133">
        <v>94</v>
      </c>
      <c r="M58" s="173"/>
      <c r="N58" s="172"/>
      <c r="O58" s="173"/>
      <c r="P58" s="174"/>
      <c r="Q58" s="174"/>
      <c r="R58" s="174"/>
    </row>
    <row r="59" spans="1:18" s="116" customFormat="1" ht="78" customHeight="1" x14ac:dyDescent="0.2">
      <c r="A59" s="117">
        <v>17</v>
      </c>
      <c r="B59" s="139" t="s">
        <v>372</v>
      </c>
      <c r="C59" s="139" t="s">
        <v>376</v>
      </c>
      <c r="D59" s="145">
        <v>2</v>
      </c>
      <c r="E59" s="145">
        <v>2</v>
      </c>
      <c r="F59" s="180" t="s">
        <v>517</v>
      </c>
      <c r="G59" s="181" t="s">
        <v>518</v>
      </c>
      <c r="H59" s="107"/>
      <c r="I59" s="107"/>
      <c r="J59" s="107"/>
      <c r="K59" s="107"/>
      <c r="M59" s="173"/>
      <c r="N59" s="172"/>
      <c r="O59" s="173"/>
      <c r="P59" s="174"/>
      <c r="Q59" s="174"/>
      <c r="R59" s="174"/>
    </row>
    <row r="60" spans="1:18" s="116" customFormat="1" ht="58.15" customHeight="1" x14ac:dyDescent="0.2">
      <c r="A60" s="117">
        <v>18</v>
      </c>
      <c r="B60" s="139" t="s">
        <v>377</v>
      </c>
      <c r="C60" s="139" t="s">
        <v>378</v>
      </c>
      <c r="D60" s="145">
        <v>5</v>
      </c>
      <c r="E60" s="145">
        <v>5</v>
      </c>
      <c r="F60" s="180" t="s">
        <v>519</v>
      </c>
      <c r="G60" s="181" t="s">
        <v>520</v>
      </c>
      <c r="H60" s="133"/>
      <c r="I60" s="133"/>
      <c r="J60" s="133"/>
      <c r="K60" s="133"/>
      <c r="M60" s="173"/>
      <c r="N60" s="172"/>
      <c r="O60" s="173"/>
      <c r="P60" s="174"/>
      <c r="Q60" s="174"/>
      <c r="R60" s="174"/>
    </row>
    <row r="61" spans="1:18" s="116" customFormat="1" ht="55.15" customHeight="1" x14ac:dyDescent="0.2">
      <c r="A61" s="117">
        <v>19</v>
      </c>
      <c r="B61" s="139" t="s">
        <v>379</v>
      </c>
      <c r="C61" s="139" t="s">
        <v>380</v>
      </c>
      <c r="D61" s="145">
        <v>4.7699999999999996</v>
      </c>
      <c r="E61" s="145">
        <v>8.44</v>
      </c>
      <c r="F61" s="180" t="s">
        <v>521</v>
      </c>
      <c r="G61" s="181" t="s">
        <v>522</v>
      </c>
      <c r="H61" s="133">
        <v>63</v>
      </c>
      <c r="I61" s="133">
        <v>95</v>
      </c>
      <c r="J61" s="133">
        <v>150</v>
      </c>
      <c r="K61" s="133">
        <v>34</v>
      </c>
      <c r="M61" s="173"/>
      <c r="N61" s="172"/>
      <c r="O61" s="173"/>
      <c r="P61" s="174"/>
      <c r="Q61" s="174"/>
      <c r="R61" s="174"/>
    </row>
    <row r="62" spans="1:18" s="116" customFormat="1" ht="56.25" customHeight="1" x14ac:dyDescent="0.2">
      <c r="A62" s="117">
        <v>20</v>
      </c>
      <c r="B62" s="139" t="s">
        <v>381</v>
      </c>
      <c r="C62" s="139" t="s">
        <v>382</v>
      </c>
      <c r="D62" s="145">
        <v>3</v>
      </c>
      <c r="E62" s="145">
        <v>3</v>
      </c>
      <c r="F62" s="180" t="s">
        <v>523</v>
      </c>
      <c r="G62" s="181" t="s">
        <v>524</v>
      </c>
      <c r="H62" s="133"/>
      <c r="I62" s="133"/>
      <c r="J62" s="133"/>
      <c r="K62" s="133"/>
      <c r="M62" s="173"/>
      <c r="N62" s="172"/>
      <c r="O62" s="173"/>
      <c r="P62" s="174"/>
      <c r="Q62" s="174"/>
      <c r="R62" s="174"/>
    </row>
    <row r="63" spans="1:18" s="116" customFormat="1" ht="83.25" customHeight="1" x14ac:dyDescent="0.2">
      <c r="A63" s="117">
        <v>21</v>
      </c>
      <c r="B63" s="139" t="s">
        <v>383</v>
      </c>
      <c r="C63" s="139" t="s">
        <v>384</v>
      </c>
      <c r="D63" s="145">
        <v>2</v>
      </c>
      <c r="E63" s="145">
        <v>2</v>
      </c>
      <c r="F63" s="132" t="s">
        <v>525</v>
      </c>
      <c r="G63" s="194" t="s">
        <v>526</v>
      </c>
      <c r="H63" s="133"/>
      <c r="I63" s="133"/>
      <c r="J63" s="133"/>
      <c r="K63" s="133"/>
      <c r="M63" s="173"/>
      <c r="N63" s="172"/>
      <c r="O63" s="173"/>
      <c r="P63" s="174"/>
      <c r="Q63" s="174"/>
      <c r="R63" s="174"/>
    </row>
    <row r="64" spans="1:18" s="116" customFormat="1" ht="50.25" customHeight="1" x14ac:dyDescent="0.2">
      <c r="A64" s="117">
        <v>22</v>
      </c>
      <c r="B64" s="139" t="s">
        <v>385</v>
      </c>
      <c r="C64" s="139" t="s">
        <v>386</v>
      </c>
      <c r="D64" s="145">
        <v>0.73</v>
      </c>
      <c r="E64" s="145">
        <v>0.73</v>
      </c>
      <c r="F64" s="132" t="s">
        <v>507</v>
      </c>
      <c r="G64" s="181" t="s">
        <v>527</v>
      </c>
      <c r="H64" s="133"/>
      <c r="I64" s="133"/>
      <c r="J64" s="133"/>
      <c r="K64" s="133"/>
      <c r="M64" s="173"/>
      <c r="N64" s="172"/>
      <c r="O64" s="173"/>
      <c r="P64" s="174"/>
      <c r="Q64" s="174"/>
      <c r="R64" s="174"/>
    </row>
    <row r="65" spans="1:18" s="116" customFormat="1" ht="59.25" customHeight="1" x14ac:dyDescent="0.2">
      <c r="A65" s="117">
        <v>23</v>
      </c>
      <c r="B65" s="140" t="s">
        <v>387</v>
      </c>
      <c r="C65" s="140" t="s">
        <v>388</v>
      </c>
      <c r="D65" s="146">
        <v>5</v>
      </c>
      <c r="E65" s="146">
        <v>5</v>
      </c>
      <c r="F65" s="180" t="s">
        <v>528</v>
      </c>
      <c r="G65" s="181" t="s">
        <v>524</v>
      </c>
      <c r="H65" s="90"/>
      <c r="I65" s="90"/>
      <c r="J65" s="90"/>
      <c r="K65" s="90"/>
      <c r="M65" s="173"/>
      <c r="N65" s="172"/>
      <c r="O65" s="173"/>
      <c r="P65" s="174"/>
      <c r="Q65" s="174"/>
      <c r="R65" s="174"/>
    </row>
    <row r="66" spans="1:18" s="116" customFormat="1" ht="44.25" customHeight="1" x14ac:dyDescent="0.2">
      <c r="A66" s="117">
        <v>24</v>
      </c>
      <c r="B66" s="140" t="s">
        <v>156</v>
      </c>
      <c r="C66" s="140" t="s">
        <v>389</v>
      </c>
      <c r="D66" s="146">
        <v>4.08</v>
      </c>
      <c r="E66" s="146">
        <v>4.08</v>
      </c>
      <c r="F66" s="180" t="s">
        <v>529</v>
      </c>
      <c r="G66" s="181" t="s">
        <v>530</v>
      </c>
      <c r="H66" s="90"/>
      <c r="I66" s="90"/>
      <c r="J66" s="90"/>
      <c r="K66" s="90"/>
      <c r="M66" s="173"/>
      <c r="N66" s="172"/>
      <c r="O66" s="173"/>
      <c r="P66" s="174"/>
      <c r="Q66" s="174"/>
      <c r="R66" s="174"/>
    </row>
    <row r="67" spans="1:18" s="116" customFormat="1" ht="73.5" customHeight="1" x14ac:dyDescent="0.2">
      <c r="A67" s="117">
        <v>25</v>
      </c>
      <c r="B67" s="140" t="s">
        <v>390</v>
      </c>
      <c r="C67" s="140" t="s">
        <v>391</v>
      </c>
      <c r="D67" s="146">
        <v>2.67</v>
      </c>
      <c r="E67" s="146">
        <v>2.67</v>
      </c>
      <c r="F67" s="180" t="s">
        <v>531</v>
      </c>
      <c r="G67" s="181" t="s">
        <v>532</v>
      </c>
      <c r="H67" s="90"/>
      <c r="I67" s="90"/>
      <c r="J67" s="90"/>
      <c r="K67" s="90"/>
      <c r="M67" s="173"/>
      <c r="N67" s="172"/>
      <c r="O67" s="173"/>
      <c r="P67" s="174"/>
      <c r="Q67" s="174"/>
      <c r="R67" s="174"/>
    </row>
    <row r="68" spans="1:18" s="116" customFormat="1" ht="93" customHeight="1" x14ac:dyDescent="0.2">
      <c r="A68" s="117">
        <v>26</v>
      </c>
      <c r="B68" s="140" t="s">
        <v>392</v>
      </c>
      <c r="C68" s="140" t="s">
        <v>393</v>
      </c>
      <c r="D68" s="146">
        <v>0.94499999999999995</v>
      </c>
      <c r="E68" s="146">
        <v>0.94499999999999995</v>
      </c>
      <c r="F68" s="180" t="s">
        <v>533</v>
      </c>
      <c r="G68" s="181" t="s">
        <v>534</v>
      </c>
      <c r="H68" s="90"/>
      <c r="I68" s="90"/>
      <c r="J68" s="90"/>
      <c r="K68" s="90"/>
      <c r="M68" s="173"/>
      <c r="N68" s="172"/>
      <c r="O68" s="173"/>
      <c r="P68" s="174"/>
      <c r="Q68" s="174"/>
      <c r="R68" s="174"/>
    </row>
    <row r="69" spans="1:18" s="116" customFormat="1" ht="72.75" customHeight="1" x14ac:dyDescent="0.2">
      <c r="A69" s="117">
        <v>27</v>
      </c>
      <c r="B69" s="140" t="s">
        <v>394</v>
      </c>
      <c r="C69" s="140" t="s">
        <v>395</v>
      </c>
      <c r="D69" s="146">
        <v>3.19</v>
      </c>
      <c r="E69" s="146">
        <v>2.94</v>
      </c>
      <c r="F69" s="180" t="s">
        <v>535</v>
      </c>
      <c r="G69" s="181" t="s">
        <v>536</v>
      </c>
      <c r="H69" s="90"/>
      <c r="I69" s="90"/>
      <c r="J69" s="90"/>
      <c r="K69" s="90"/>
      <c r="M69" s="173"/>
      <c r="N69" s="172"/>
      <c r="O69" s="173"/>
      <c r="P69" s="174"/>
      <c r="Q69" s="174"/>
      <c r="R69" s="174"/>
    </row>
    <row r="70" spans="1:18" s="116" customFormat="1" ht="104.25" customHeight="1" x14ac:dyDescent="0.2">
      <c r="A70" s="117">
        <v>28</v>
      </c>
      <c r="B70" s="140" t="s">
        <v>396</v>
      </c>
      <c r="C70" s="140" t="s">
        <v>397</v>
      </c>
      <c r="D70" s="146">
        <v>7.98</v>
      </c>
      <c r="E70" s="146">
        <v>7.98</v>
      </c>
      <c r="F70" s="180" t="s">
        <v>537</v>
      </c>
      <c r="G70" s="181" t="s">
        <v>538</v>
      </c>
      <c r="H70" s="90"/>
      <c r="I70" s="90"/>
      <c r="J70" s="90"/>
      <c r="K70" s="90"/>
      <c r="M70" s="173"/>
      <c r="N70" s="172"/>
      <c r="O70" s="173"/>
      <c r="P70" s="174"/>
      <c r="Q70" s="174"/>
      <c r="R70" s="174"/>
    </row>
    <row r="71" spans="1:18" s="116" customFormat="1" ht="37.5" customHeight="1" x14ac:dyDescent="0.2">
      <c r="A71" s="117">
        <v>29</v>
      </c>
      <c r="B71" s="140" t="s">
        <v>398</v>
      </c>
      <c r="C71" s="140" t="s">
        <v>399</v>
      </c>
      <c r="D71" s="146">
        <v>20.86</v>
      </c>
      <c r="E71" s="146">
        <v>20.86</v>
      </c>
      <c r="F71" s="180" t="s">
        <v>466</v>
      </c>
      <c r="G71" s="181" t="s">
        <v>539</v>
      </c>
      <c r="H71" s="136">
        <v>100</v>
      </c>
      <c r="I71" s="136">
        <v>82</v>
      </c>
      <c r="J71" s="136">
        <v>150</v>
      </c>
      <c r="K71" s="136">
        <v>94</v>
      </c>
      <c r="M71" s="173"/>
      <c r="N71" s="172"/>
      <c r="O71" s="173"/>
      <c r="P71" s="174"/>
      <c r="Q71" s="174"/>
      <c r="R71" s="174"/>
    </row>
    <row r="72" spans="1:18" s="116" customFormat="1" ht="64.5" customHeight="1" x14ac:dyDescent="0.2">
      <c r="A72" s="117">
        <v>30</v>
      </c>
      <c r="B72" s="140" t="s">
        <v>400</v>
      </c>
      <c r="C72" s="140" t="s">
        <v>401</v>
      </c>
      <c r="D72" s="146">
        <v>0.32</v>
      </c>
      <c r="E72" s="146">
        <v>0.32</v>
      </c>
      <c r="F72" s="180" t="s">
        <v>540</v>
      </c>
      <c r="G72" s="181" t="s">
        <v>541</v>
      </c>
      <c r="H72" s="136"/>
      <c r="I72" s="136"/>
      <c r="J72" s="136"/>
      <c r="K72" s="136"/>
      <c r="M72" s="173"/>
      <c r="N72" s="172"/>
      <c r="O72" s="173"/>
      <c r="P72" s="174"/>
      <c r="Q72" s="174"/>
      <c r="R72" s="174"/>
    </row>
    <row r="73" spans="1:18" s="116" customFormat="1" ht="65.25" customHeight="1" x14ac:dyDescent="0.2">
      <c r="A73" s="117">
        <v>31</v>
      </c>
      <c r="B73" s="140" t="s">
        <v>402</v>
      </c>
      <c r="C73" s="140" t="s">
        <v>403</v>
      </c>
      <c r="D73" s="146">
        <v>15</v>
      </c>
      <c r="E73" s="146"/>
      <c r="F73" s="180" t="s">
        <v>515</v>
      </c>
      <c r="G73" s="181" t="s">
        <v>542</v>
      </c>
      <c r="H73" s="136"/>
      <c r="I73" s="136"/>
      <c r="J73" s="136"/>
      <c r="K73" s="136"/>
      <c r="M73" s="173"/>
      <c r="N73" s="172"/>
      <c r="O73" s="173"/>
      <c r="P73" s="174"/>
      <c r="Q73" s="174"/>
      <c r="R73" s="174"/>
    </row>
    <row r="74" spans="1:18" s="116" customFormat="1" ht="57" customHeight="1" x14ac:dyDescent="0.2">
      <c r="A74" s="117">
        <v>32</v>
      </c>
      <c r="B74" s="140" t="s">
        <v>404</v>
      </c>
      <c r="C74" s="140" t="s">
        <v>604</v>
      </c>
      <c r="D74" s="146">
        <v>50.37</v>
      </c>
      <c r="E74" s="146">
        <v>50.37</v>
      </c>
      <c r="F74" s="180" t="s">
        <v>543</v>
      </c>
      <c r="G74" s="181" t="s">
        <v>544</v>
      </c>
      <c r="H74" s="136"/>
      <c r="I74" s="136"/>
      <c r="J74" s="136"/>
      <c r="K74" s="136"/>
      <c r="M74" s="173"/>
      <c r="N74" s="172"/>
      <c r="O74" s="173"/>
      <c r="P74" s="174"/>
      <c r="Q74" s="174"/>
      <c r="R74" s="174"/>
    </row>
    <row r="75" spans="1:18" s="116" customFormat="1" ht="59.25" customHeight="1" x14ac:dyDescent="0.2">
      <c r="A75" s="117">
        <v>33</v>
      </c>
      <c r="B75" s="140" t="s">
        <v>81</v>
      </c>
      <c r="C75" s="140" t="s">
        <v>405</v>
      </c>
      <c r="D75" s="146">
        <v>2</v>
      </c>
      <c r="E75" s="146">
        <v>2</v>
      </c>
      <c r="F75" s="132" t="s">
        <v>545</v>
      </c>
      <c r="G75" s="132" t="s">
        <v>546</v>
      </c>
      <c r="H75" s="136"/>
      <c r="I75" s="136"/>
      <c r="J75" s="136"/>
      <c r="K75" s="136"/>
      <c r="M75" s="173"/>
      <c r="N75" s="176"/>
      <c r="O75" s="173"/>
      <c r="P75" s="174"/>
      <c r="Q75" s="174"/>
      <c r="R75" s="174"/>
    </row>
    <row r="76" spans="1:18" s="116" customFormat="1" ht="69" customHeight="1" x14ac:dyDescent="0.2">
      <c r="A76" s="117">
        <v>34</v>
      </c>
      <c r="B76" s="140" t="s">
        <v>406</v>
      </c>
      <c r="C76" s="140" t="s">
        <v>407</v>
      </c>
      <c r="D76" s="146">
        <v>0.2</v>
      </c>
      <c r="E76" s="146">
        <v>0.2</v>
      </c>
      <c r="F76" s="180" t="s">
        <v>547</v>
      </c>
      <c r="G76" s="181" t="s">
        <v>548</v>
      </c>
      <c r="H76" s="136"/>
      <c r="I76" s="136"/>
      <c r="J76" s="136"/>
      <c r="K76" s="136"/>
      <c r="M76" s="173"/>
      <c r="N76" s="172"/>
      <c r="O76" s="173"/>
      <c r="P76" s="174"/>
      <c r="Q76" s="174"/>
      <c r="R76" s="174"/>
    </row>
    <row r="77" spans="1:18" s="116" customFormat="1" ht="69" customHeight="1" x14ac:dyDescent="0.2">
      <c r="A77" s="117">
        <v>35</v>
      </c>
      <c r="B77" s="140" t="s">
        <v>102</v>
      </c>
      <c r="C77" s="140" t="s">
        <v>408</v>
      </c>
      <c r="D77" s="146">
        <v>8.9600000000000009</v>
      </c>
      <c r="E77" s="146">
        <v>8.9600000000000009</v>
      </c>
      <c r="F77" s="180" t="s">
        <v>549</v>
      </c>
      <c r="G77" s="181" t="s">
        <v>550</v>
      </c>
      <c r="H77" s="136">
        <v>100</v>
      </c>
      <c r="I77" s="136">
        <v>172</v>
      </c>
      <c r="J77" s="136">
        <v>200</v>
      </c>
      <c r="K77" s="136">
        <v>96</v>
      </c>
      <c r="M77" s="173"/>
      <c r="N77" s="172"/>
      <c r="O77" s="173"/>
      <c r="P77" s="174"/>
      <c r="Q77" s="174"/>
      <c r="R77" s="174"/>
    </row>
    <row r="78" spans="1:18" s="116" customFormat="1" ht="91.5" customHeight="1" x14ac:dyDescent="0.2">
      <c r="A78" s="117">
        <v>36</v>
      </c>
      <c r="B78" s="140" t="s">
        <v>155</v>
      </c>
      <c r="C78" s="140" t="s">
        <v>409</v>
      </c>
      <c r="D78" s="146"/>
      <c r="E78" s="146">
        <v>8.0500000000000007</v>
      </c>
      <c r="F78" s="195" t="s">
        <v>551</v>
      </c>
      <c r="G78" s="181" t="s">
        <v>552</v>
      </c>
      <c r="H78" s="90"/>
      <c r="I78" s="90"/>
      <c r="J78" s="90"/>
      <c r="K78" s="90"/>
      <c r="M78" s="173"/>
      <c r="N78" s="175"/>
      <c r="O78" s="173"/>
      <c r="P78" s="174"/>
      <c r="Q78" s="174"/>
      <c r="R78" s="174"/>
    </row>
    <row r="79" spans="1:18" s="116" customFormat="1" ht="50.25" customHeight="1" x14ac:dyDescent="0.2">
      <c r="A79" s="117">
        <v>37</v>
      </c>
      <c r="B79" s="140" t="s">
        <v>410</v>
      </c>
      <c r="C79" s="140" t="s">
        <v>411</v>
      </c>
      <c r="D79" s="146">
        <v>44.36</v>
      </c>
      <c r="E79" s="146">
        <v>43.83</v>
      </c>
      <c r="F79" s="180" t="s">
        <v>515</v>
      </c>
      <c r="G79" s="181" t="s">
        <v>553</v>
      </c>
      <c r="H79" s="90"/>
      <c r="I79" s="90"/>
      <c r="J79" s="90"/>
      <c r="K79" s="90"/>
      <c r="M79" s="173"/>
      <c r="N79" s="172"/>
      <c r="O79" s="173"/>
      <c r="P79" s="174"/>
      <c r="Q79" s="174"/>
      <c r="R79" s="174"/>
    </row>
    <row r="80" spans="1:18" s="116" customFormat="1" ht="51" x14ac:dyDescent="0.2">
      <c r="A80" s="117">
        <v>38</v>
      </c>
      <c r="B80" s="140" t="s">
        <v>79</v>
      </c>
      <c r="C80" s="140" t="s">
        <v>412</v>
      </c>
      <c r="D80" s="146">
        <v>1</v>
      </c>
      <c r="E80" s="146">
        <v>1</v>
      </c>
      <c r="F80" s="180" t="s">
        <v>554</v>
      </c>
      <c r="G80" s="181" t="s">
        <v>555</v>
      </c>
      <c r="H80" s="90"/>
      <c r="I80" s="90"/>
      <c r="J80" s="90"/>
      <c r="K80" s="90"/>
      <c r="M80" s="173"/>
      <c r="N80" s="172"/>
      <c r="O80" s="173"/>
      <c r="P80" s="174"/>
      <c r="Q80" s="174"/>
      <c r="R80" s="174"/>
    </row>
    <row r="81" spans="1:18" s="116" customFormat="1" ht="83.25" customHeight="1" x14ac:dyDescent="0.2">
      <c r="A81" s="117">
        <v>39</v>
      </c>
      <c r="B81" s="140" t="s">
        <v>413</v>
      </c>
      <c r="C81" s="140" t="s">
        <v>414</v>
      </c>
      <c r="D81" s="146">
        <v>17.399999999999999</v>
      </c>
      <c r="E81" s="146">
        <v>17.399999999999999</v>
      </c>
      <c r="F81" s="180" t="s">
        <v>556</v>
      </c>
      <c r="G81" s="181" t="s">
        <v>557</v>
      </c>
      <c r="H81" s="90"/>
      <c r="I81" s="90"/>
      <c r="J81" s="90"/>
      <c r="K81" s="90"/>
      <c r="M81" s="173"/>
      <c r="N81" s="172"/>
      <c r="O81" s="173"/>
      <c r="P81" s="174"/>
      <c r="Q81" s="174"/>
      <c r="R81" s="174"/>
    </row>
    <row r="82" spans="1:18" s="116" customFormat="1" ht="48" customHeight="1" x14ac:dyDescent="0.2">
      <c r="A82" s="117">
        <v>40</v>
      </c>
      <c r="B82" s="140" t="s">
        <v>415</v>
      </c>
      <c r="C82" s="140" t="s">
        <v>416</v>
      </c>
      <c r="D82" s="146">
        <v>0.375</v>
      </c>
      <c r="E82" s="146">
        <v>0.375</v>
      </c>
      <c r="F82" s="180" t="s">
        <v>558</v>
      </c>
      <c r="G82" s="181" t="s">
        <v>559</v>
      </c>
      <c r="H82" s="90"/>
      <c r="I82" s="90"/>
      <c r="J82" s="90"/>
      <c r="K82" s="90"/>
      <c r="M82" s="173"/>
      <c r="N82" s="173"/>
      <c r="O82" s="173"/>
      <c r="P82" s="174"/>
      <c r="Q82" s="174"/>
      <c r="R82" s="174"/>
    </row>
    <row r="83" spans="1:18" s="116" customFormat="1" ht="91.5" customHeight="1" x14ac:dyDescent="0.2">
      <c r="A83" s="117">
        <v>41</v>
      </c>
      <c r="B83" s="140" t="s">
        <v>417</v>
      </c>
      <c r="C83" s="140" t="s">
        <v>418</v>
      </c>
      <c r="D83" s="146">
        <v>83.17</v>
      </c>
      <c r="E83" s="146">
        <v>57.24</v>
      </c>
      <c r="F83" s="180" t="s">
        <v>560</v>
      </c>
      <c r="G83" s="181" t="s">
        <v>555</v>
      </c>
      <c r="H83" s="136" t="s">
        <v>28</v>
      </c>
      <c r="I83" s="136">
        <v>517</v>
      </c>
      <c r="J83" s="136">
        <v>150</v>
      </c>
      <c r="K83" s="136">
        <v>48</v>
      </c>
      <c r="M83" s="173"/>
      <c r="N83" s="172"/>
      <c r="O83" s="173"/>
      <c r="P83" s="174"/>
      <c r="Q83" s="174"/>
      <c r="R83" s="174"/>
    </row>
    <row r="84" spans="1:18" s="116" customFormat="1" ht="41.25" customHeight="1" x14ac:dyDescent="0.2">
      <c r="A84" s="117">
        <v>42</v>
      </c>
      <c r="B84" s="140" t="s">
        <v>419</v>
      </c>
      <c r="C84" s="140" t="s">
        <v>420</v>
      </c>
      <c r="D84" s="146">
        <v>8</v>
      </c>
      <c r="E84" s="146">
        <v>8</v>
      </c>
      <c r="F84" s="180" t="s">
        <v>561</v>
      </c>
      <c r="G84" s="181" t="s">
        <v>562</v>
      </c>
      <c r="H84" s="90"/>
      <c r="I84" s="90"/>
      <c r="J84" s="90"/>
      <c r="K84" s="90"/>
      <c r="M84" s="173"/>
      <c r="N84" s="172"/>
      <c r="O84" s="173"/>
      <c r="P84" s="174"/>
      <c r="Q84" s="174"/>
      <c r="R84" s="174"/>
    </row>
    <row r="85" spans="1:18" s="116" customFormat="1" ht="56.25" customHeight="1" x14ac:dyDescent="0.2">
      <c r="A85" s="117">
        <v>43</v>
      </c>
      <c r="B85" s="140" t="s">
        <v>421</v>
      </c>
      <c r="C85" s="140" t="s">
        <v>422</v>
      </c>
      <c r="D85" s="216" t="s">
        <v>626</v>
      </c>
      <c r="E85" s="146">
        <v>10</v>
      </c>
      <c r="F85" s="180" t="s">
        <v>563</v>
      </c>
      <c r="G85" s="181" t="s">
        <v>564</v>
      </c>
      <c r="H85" s="90"/>
      <c r="I85" s="90"/>
      <c r="J85" s="90"/>
      <c r="K85" s="90"/>
      <c r="M85" s="173"/>
      <c r="N85" s="175"/>
      <c r="O85" s="173"/>
      <c r="P85" s="174"/>
      <c r="Q85" s="174"/>
      <c r="R85" s="174"/>
    </row>
    <row r="86" spans="1:18" s="116" customFormat="1" ht="78" customHeight="1" x14ac:dyDescent="0.2">
      <c r="A86" s="117">
        <v>44</v>
      </c>
      <c r="B86" s="140" t="s">
        <v>423</v>
      </c>
      <c r="C86" s="140" t="s">
        <v>424</v>
      </c>
      <c r="D86" s="146">
        <v>0.8</v>
      </c>
      <c r="E86" s="146">
        <v>0.8</v>
      </c>
      <c r="F86" s="180" t="s">
        <v>565</v>
      </c>
      <c r="G86" s="181" t="s">
        <v>566</v>
      </c>
      <c r="H86" s="90"/>
      <c r="I86" s="90"/>
      <c r="J86" s="90"/>
      <c r="K86" s="90"/>
      <c r="M86" s="173"/>
      <c r="N86" s="172"/>
      <c r="O86" s="173"/>
      <c r="P86" s="174"/>
      <c r="Q86" s="174"/>
      <c r="R86" s="174"/>
    </row>
    <row r="87" spans="1:18" s="116" customFormat="1" ht="79.5" customHeight="1" x14ac:dyDescent="0.2">
      <c r="A87" s="117">
        <v>45</v>
      </c>
      <c r="B87" s="140" t="s">
        <v>425</v>
      </c>
      <c r="C87" s="140" t="s">
        <v>426</v>
      </c>
      <c r="D87" s="146">
        <v>0.5</v>
      </c>
      <c r="E87" s="141"/>
      <c r="F87" s="180" t="s">
        <v>567</v>
      </c>
      <c r="G87" s="181" t="s">
        <v>568</v>
      </c>
      <c r="H87" s="90"/>
      <c r="I87" s="90"/>
      <c r="J87" s="90"/>
      <c r="K87" s="90"/>
      <c r="M87" s="173"/>
      <c r="N87" s="172"/>
      <c r="O87" s="173"/>
      <c r="P87" s="174"/>
      <c r="Q87" s="174"/>
      <c r="R87" s="174"/>
    </row>
    <row r="88" spans="1:18" s="116" customFormat="1" ht="66" customHeight="1" x14ac:dyDescent="0.2">
      <c r="A88" s="117">
        <v>46</v>
      </c>
      <c r="B88" s="140" t="s">
        <v>427</v>
      </c>
      <c r="C88" s="140" t="s">
        <v>428</v>
      </c>
      <c r="D88" s="146">
        <v>8</v>
      </c>
      <c r="E88" s="141">
        <v>8</v>
      </c>
      <c r="F88" s="180" t="s">
        <v>569</v>
      </c>
      <c r="G88" s="181" t="s">
        <v>570</v>
      </c>
      <c r="H88" s="90"/>
      <c r="I88" s="90"/>
      <c r="J88" s="90"/>
      <c r="K88" s="90"/>
      <c r="M88" s="173"/>
      <c r="N88" s="172"/>
      <c r="O88" s="173"/>
      <c r="P88" s="174"/>
      <c r="Q88" s="174"/>
      <c r="R88" s="174"/>
    </row>
    <row r="89" spans="1:18" s="116" customFormat="1" ht="58.5" customHeight="1" x14ac:dyDescent="0.2">
      <c r="A89" s="117">
        <v>47</v>
      </c>
      <c r="B89" s="140" t="s">
        <v>156</v>
      </c>
      <c r="C89" s="140" t="s">
        <v>429</v>
      </c>
      <c r="D89" s="146">
        <v>4.08</v>
      </c>
      <c r="E89" s="141">
        <v>4.08</v>
      </c>
      <c r="F89" s="180" t="s">
        <v>571</v>
      </c>
      <c r="G89" s="181" t="s">
        <v>572</v>
      </c>
      <c r="H89" s="90"/>
      <c r="I89" s="90"/>
      <c r="J89" s="90"/>
      <c r="K89" s="90"/>
      <c r="M89" s="173"/>
      <c r="N89" s="172"/>
      <c r="O89" s="173"/>
      <c r="P89" s="174"/>
      <c r="Q89" s="174"/>
      <c r="R89" s="174"/>
    </row>
    <row r="90" spans="1:18" s="116" customFormat="1" ht="57.75" customHeight="1" x14ac:dyDescent="0.2">
      <c r="A90" s="117">
        <v>48</v>
      </c>
      <c r="B90" s="140" t="s">
        <v>103</v>
      </c>
      <c r="C90" s="140" t="s">
        <v>430</v>
      </c>
      <c r="D90" s="146">
        <v>7.26</v>
      </c>
      <c r="E90" s="141">
        <v>7.26</v>
      </c>
      <c r="F90" s="180" t="s">
        <v>573</v>
      </c>
      <c r="G90" s="181" t="s">
        <v>574</v>
      </c>
      <c r="H90" s="90"/>
      <c r="I90" s="90"/>
      <c r="J90" s="90"/>
      <c r="K90" s="90"/>
      <c r="M90" s="172"/>
      <c r="N90" s="172"/>
      <c r="O90" s="172"/>
      <c r="P90" s="174"/>
      <c r="Q90" s="174"/>
      <c r="R90" s="174"/>
    </row>
    <row r="91" spans="1:18" s="116" customFormat="1" ht="59.25" customHeight="1" x14ac:dyDescent="0.2">
      <c r="A91" s="117">
        <v>49</v>
      </c>
      <c r="B91" s="140" t="s">
        <v>431</v>
      </c>
      <c r="C91" s="140" t="s">
        <v>432</v>
      </c>
      <c r="D91" s="146">
        <v>1</v>
      </c>
      <c r="E91" s="146">
        <v>1</v>
      </c>
      <c r="F91" s="180" t="s">
        <v>575</v>
      </c>
      <c r="G91" s="181" t="s">
        <v>576</v>
      </c>
      <c r="H91" s="90"/>
      <c r="I91" s="90"/>
      <c r="J91" s="90"/>
      <c r="K91" s="90"/>
      <c r="M91" s="172"/>
      <c r="N91" s="172"/>
      <c r="O91" s="172"/>
      <c r="P91" s="174"/>
      <c r="Q91" s="174"/>
      <c r="R91" s="174"/>
    </row>
    <row r="92" spans="1:18" s="116" customFormat="1" ht="48" customHeight="1" x14ac:dyDescent="0.2">
      <c r="A92" s="117">
        <v>50</v>
      </c>
      <c r="B92" s="177" t="s">
        <v>433</v>
      </c>
      <c r="C92" s="177" t="s">
        <v>434</v>
      </c>
      <c r="D92" s="136">
        <v>1.8</v>
      </c>
      <c r="E92" s="136">
        <v>1.8</v>
      </c>
      <c r="F92" s="180" t="s">
        <v>577</v>
      </c>
      <c r="G92" s="181" t="s">
        <v>578</v>
      </c>
      <c r="H92" s="90"/>
      <c r="I92" s="90"/>
      <c r="J92" s="90"/>
      <c r="K92" s="90"/>
      <c r="M92" s="172"/>
      <c r="N92" s="172"/>
      <c r="O92" s="172"/>
      <c r="P92" s="174"/>
      <c r="Q92" s="174"/>
      <c r="R92" s="174"/>
    </row>
    <row r="93" spans="1:18" s="116" customFormat="1" ht="15" customHeight="1" x14ac:dyDescent="0.2">
      <c r="A93" s="117"/>
      <c r="B93" s="118"/>
      <c r="C93" s="119" t="s">
        <v>130</v>
      </c>
      <c r="D93" s="130">
        <f>SUM(D43:D92)</f>
        <v>937.74000000000012</v>
      </c>
      <c r="E93" s="130">
        <f>SUM(E43:E92)</f>
        <v>888.6700000000003</v>
      </c>
      <c r="F93" s="196"/>
      <c r="G93" s="196"/>
      <c r="H93" s="90"/>
      <c r="I93" s="90"/>
      <c r="J93" s="90"/>
      <c r="K93" s="90"/>
      <c r="M93" s="178"/>
      <c r="N93" s="215"/>
      <c r="O93" s="215"/>
      <c r="P93" s="174"/>
      <c r="Q93" s="174"/>
      <c r="R93" s="179"/>
    </row>
    <row r="94" spans="1:18" s="116" customFormat="1" ht="16.5" customHeight="1" x14ac:dyDescent="0.2">
      <c r="A94" s="318" t="s">
        <v>435</v>
      </c>
      <c r="B94" s="319"/>
      <c r="C94" s="319"/>
      <c r="D94" s="319"/>
      <c r="E94" s="319"/>
      <c r="F94" s="319"/>
      <c r="G94" s="319"/>
      <c r="H94" s="319"/>
      <c r="I94" s="319"/>
      <c r="J94" s="319"/>
      <c r="K94" s="319"/>
    </row>
    <row r="95" spans="1:18" s="116" customFormat="1" ht="39" customHeight="1" x14ac:dyDescent="0.2">
      <c r="A95" s="138">
        <v>1</v>
      </c>
      <c r="B95" s="140" t="s">
        <v>87</v>
      </c>
      <c r="C95" s="140" t="s">
        <v>436</v>
      </c>
      <c r="D95" s="146">
        <v>1.26</v>
      </c>
      <c r="E95" s="146"/>
      <c r="F95" s="197" t="s">
        <v>579</v>
      </c>
      <c r="G95" s="197" t="s">
        <v>510</v>
      </c>
      <c r="H95" s="107"/>
      <c r="I95" s="107"/>
      <c r="J95" s="107"/>
      <c r="K95" s="107"/>
    </row>
    <row r="96" spans="1:18" s="116" customFormat="1" ht="78" customHeight="1" x14ac:dyDescent="0.2">
      <c r="A96" s="138">
        <v>2</v>
      </c>
      <c r="B96" s="140" t="s">
        <v>87</v>
      </c>
      <c r="C96" s="140" t="s">
        <v>437</v>
      </c>
      <c r="D96" s="146">
        <v>0.12</v>
      </c>
      <c r="E96" s="146">
        <v>0.12</v>
      </c>
      <c r="F96" s="197" t="s">
        <v>580</v>
      </c>
      <c r="G96" s="197" t="s">
        <v>581</v>
      </c>
      <c r="H96" s="107"/>
      <c r="I96" s="107"/>
      <c r="J96" s="107"/>
      <c r="K96" s="107"/>
    </row>
    <row r="97" spans="1:12" s="116" customFormat="1" ht="79.5" customHeight="1" x14ac:dyDescent="0.2">
      <c r="A97" s="138">
        <v>3</v>
      </c>
      <c r="B97" s="140" t="s">
        <v>438</v>
      </c>
      <c r="C97" s="140" t="s">
        <v>442</v>
      </c>
      <c r="D97" s="146">
        <v>0.5</v>
      </c>
      <c r="E97" s="146">
        <v>0.5</v>
      </c>
      <c r="F97" s="197" t="s">
        <v>582</v>
      </c>
      <c r="G97" s="197" t="s">
        <v>583</v>
      </c>
      <c r="H97" s="107"/>
      <c r="I97" s="107"/>
      <c r="J97" s="107"/>
      <c r="K97" s="107"/>
    </row>
    <row r="98" spans="1:12" s="116" customFormat="1" ht="77.25" customHeight="1" x14ac:dyDescent="0.2">
      <c r="A98" s="138">
        <v>4</v>
      </c>
      <c r="B98" s="140" t="s">
        <v>87</v>
      </c>
      <c r="C98" s="140" t="s">
        <v>439</v>
      </c>
      <c r="D98" s="146"/>
      <c r="E98" s="146">
        <v>0.7</v>
      </c>
      <c r="F98" s="197" t="s">
        <v>584</v>
      </c>
      <c r="G98" s="197" t="s">
        <v>585</v>
      </c>
      <c r="H98" s="107"/>
      <c r="I98" s="107"/>
      <c r="J98" s="107"/>
      <c r="K98" s="107"/>
    </row>
    <row r="99" spans="1:12" s="116" customFormat="1" ht="16.5" customHeight="1" x14ac:dyDescent="0.2">
      <c r="A99" s="117"/>
      <c r="B99" s="118"/>
      <c r="C99" s="212" t="s">
        <v>130</v>
      </c>
      <c r="D99" s="213">
        <f>SUM(D95:D98)</f>
        <v>1.88</v>
      </c>
      <c r="E99" s="213">
        <f>SUM(E95:E98)</f>
        <v>1.3199999999999998</v>
      </c>
      <c r="F99" s="196"/>
      <c r="G99" s="196"/>
      <c r="H99" s="90"/>
      <c r="I99" s="90"/>
      <c r="J99" s="90"/>
      <c r="K99" s="90"/>
    </row>
    <row r="100" spans="1:12" s="116" customFormat="1" ht="23.25" customHeight="1" x14ac:dyDescent="0.2">
      <c r="A100" s="114"/>
      <c r="B100" s="115"/>
      <c r="C100" s="249" t="s">
        <v>440</v>
      </c>
      <c r="D100" s="250">
        <f>SUM(D41+D93+D99)</f>
        <v>8819.8879999999972</v>
      </c>
      <c r="E100" s="250">
        <f>SUM(E41+E93+E99)</f>
        <v>8674.8379999999979</v>
      </c>
      <c r="F100" s="187"/>
      <c r="G100" s="187"/>
    </row>
    <row r="101" spans="1:12" s="116" customFormat="1" ht="19.149999999999999" customHeight="1" x14ac:dyDescent="0.2">
      <c r="A101" s="114"/>
      <c r="B101" s="115"/>
      <c r="C101" s="170"/>
      <c r="D101" s="159"/>
      <c r="E101" s="159"/>
      <c r="F101" s="187"/>
      <c r="G101" s="187"/>
      <c r="H101" s="15"/>
      <c r="I101" s="15"/>
      <c r="J101" s="15"/>
      <c r="K101" s="15"/>
      <c r="L101" s="15"/>
    </row>
    <row r="102" spans="1:12" s="116" customFormat="1" ht="23.45" customHeight="1" x14ac:dyDescent="0.2">
      <c r="A102" s="114"/>
      <c r="B102" s="115"/>
      <c r="C102" s="170"/>
      <c r="D102" s="159"/>
      <c r="E102" s="159"/>
      <c r="F102" s="187"/>
      <c r="G102" s="187"/>
    </row>
    <row r="103" spans="1:12" s="116" customFormat="1" ht="25.15" customHeight="1" x14ac:dyDescent="0.2">
      <c r="A103" s="114"/>
      <c r="B103" s="115"/>
      <c r="C103" s="170"/>
      <c r="D103" s="159"/>
      <c r="E103" s="159"/>
      <c r="F103" s="187"/>
      <c r="G103" s="187"/>
    </row>
    <row r="104" spans="1:12" s="116" customFormat="1" ht="28.15" customHeight="1" x14ac:dyDescent="0.2">
      <c r="A104" s="114"/>
      <c r="B104" s="115"/>
      <c r="C104" s="121"/>
      <c r="D104" s="159"/>
      <c r="E104" s="159"/>
      <c r="F104" s="187"/>
      <c r="G104" s="187"/>
    </row>
    <row r="105" spans="1:12" s="116" customFormat="1" ht="12.75" x14ac:dyDescent="0.2">
      <c r="A105" s="114"/>
      <c r="B105" s="115"/>
      <c r="C105" s="114"/>
      <c r="D105" s="144"/>
      <c r="E105" s="144"/>
      <c r="F105" s="187"/>
      <c r="G105" s="187"/>
    </row>
    <row r="106" spans="1:12" s="116" customFormat="1" ht="12.75" x14ac:dyDescent="0.2">
      <c r="A106" s="114"/>
      <c r="B106" s="115"/>
      <c r="C106" s="114"/>
      <c r="D106" s="144"/>
      <c r="E106" s="144"/>
      <c r="F106" s="187"/>
      <c r="G106" s="187"/>
    </row>
    <row r="107" spans="1:12" s="116" customFormat="1" ht="12.75" x14ac:dyDescent="0.2">
      <c r="A107" s="114"/>
      <c r="B107" s="115"/>
      <c r="C107" s="114"/>
      <c r="D107" s="144"/>
      <c r="E107" s="144"/>
      <c r="F107" s="187"/>
      <c r="G107" s="187"/>
    </row>
    <row r="108" spans="1:12" s="116" customFormat="1" ht="12.75" x14ac:dyDescent="0.2">
      <c r="A108" s="114"/>
      <c r="B108" s="115"/>
      <c r="C108" s="114"/>
      <c r="D108" s="144"/>
      <c r="E108" s="144"/>
      <c r="F108" s="187"/>
      <c r="G108" s="187"/>
    </row>
    <row r="109" spans="1:12" s="116" customFormat="1" ht="12.75" x14ac:dyDescent="0.2">
      <c r="A109" s="114"/>
      <c r="B109" s="115"/>
      <c r="C109" s="114"/>
      <c r="D109" s="144"/>
      <c r="E109" s="144"/>
      <c r="F109" s="187"/>
      <c r="G109" s="187"/>
    </row>
    <row r="110" spans="1:12" s="116" customFormat="1" ht="12.75" x14ac:dyDescent="0.2">
      <c r="A110" s="114"/>
      <c r="B110" s="115"/>
      <c r="C110" s="114"/>
      <c r="D110" s="144"/>
      <c r="E110" s="144"/>
      <c r="F110" s="187"/>
      <c r="G110" s="187"/>
    </row>
    <row r="111" spans="1:12" s="116" customFormat="1" ht="12.75" x14ac:dyDescent="0.2">
      <c r="A111" s="114"/>
      <c r="B111" s="115"/>
      <c r="C111" s="114"/>
      <c r="D111" s="144"/>
      <c r="E111" s="144"/>
      <c r="F111" s="187"/>
      <c r="G111" s="187"/>
    </row>
    <row r="112" spans="1:12" s="116" customFormat="1" ht="12.75" x14ac:dyDescent="0.2">
      <c r="A112" s="114"/>
      <c r="B112" s="115"/>
      <c r="C112" s="114"/>
      <c r="D112" s="144"/>
      <c r="E112" s="144"/>
      <c r="F112" s="187"/>
      <c r="G112" s="187"/>
    </row>
    <row r="113" spans="1:7" s="116" customFormat="1" ht="12.75" x14ac:dyDescent="0.2">
      <c r="A113" s="114"/>
      <c r="B113" s="115"/>
      <c r="C113" s="114"/>
      <c r="D113" s="144"/>
      <c r="E113" s="144"/>
      <c r="F113" s="187"/>
      <c r="G113" s="187"/>
    </row>
    <row r="114" spans="1:7" s="116" customFormat="1" ht="12.75" x14ac:dyDescent="0.2">
      <c r="A114" s="114"/>
      <c r="B114" s="115"/>
      <c r="C114" s="114"/>
      <c r="D114" s="144"/>
      <c r="E114" s="144"/>
      <c r="F114" s="187"/>
      <c r="G114" s="187"/>
    </row>
    <row r="115" spans="1:7" s="116" customFormat="1" ht="12.75" x14ac:dyDescent="0.2">
      <c r="A115" s="114"/>
      <c r="B115" s="115"/>
      <c r="C115" s="114"/>
      <c r="D115" s="144"/>
      <c r="E115" s="144"/>
      <c r="F115" s="187"/>
      <c r="G115" s="187"/>
    </row>
    <row r="116" spans="1:7" s="116" customFormat="1" ht="12.75" x14ac:dyDescent="0.2">
      <c r="A116" s="114"/>
      <c r="B116" s="115"/>
      <c r="C116" s="114"/>
      <c r="D116" s="144"/>
      <c r="E116" s="144"/>
      <c r="F116" s="187"/>
      <c r="G116" s="187"/>
    </row>
    <row r="117" spans="1:7" s="116" customFormat="1" ht="12.75" x14ac:dyDescent="0.2">
      <c r="A117" s="114"/>
      <c r="B117" s="115"/>
      <c r="C117" s="114"/>
      <c r="D117" s="144"/>
      <c r="E117" s="144"/>
      <c r="F117" s="187"/>
      <c r="G117" s="187"/>
    </row>
    <row r="118" spans="1:7" s="116" customFormat="1" ht="12.75" x14ac:dyDescent="0.2">
      <c r="A118" s="114"/>
      <c r="B118" s="115"/>
      <c r="C118" s="114"/>
      <c r="D118" s="144"/>
      <c r="E118" s="144"/>
      <c r="F118" s="187"/>
      <c r="G118" s="187"/>
    </row>
    <row r="119" spans="1:7" s="116" customFormat="1" ht="12.75" x14ac:dyDescent="0.2">
      <c r="A119" s="114"/>
      <c r="B119" s="115"/>
      <c r="C119" s="114"/>
      <c r="D119" s="144"/>
      <c r="E119" s="144"/>
      <c r="F119" s="187"/>
      <c r="G119" s="187"/>
    </row>
    <row r="120" spans="1:7" s="116" customFormat="1" ht="12.75" x14ac:dyDescent="0.2">
      <c r="A120" s="114"/>
      <c r="B120" s="115"/>
      <c r="C120" s="114"/>
      <c r="D120" s="144"/>
      <c r="E120" s="144"/>
      <c r="F120" s="187"/>
      <c r="G120" s="187"/>
    </row>
    <row r="121" spans="1:7" s="116" customFormat="1" ht="12.75" x14ac:dyDescent="0.2">
      <c r="A121" s="114"/>
      <c r="B121" s="115"/>
      <c r="C121" s="114"/>
      <c r="D121" s="144"/>
      <c r="E121" s="144"/>
      <c r="F121" s="187"/>
      <c r="G121" s="187"/>
    </row>
    <row r="122" spans="1:7" s="116" customFormat="1" ht="12.75" x14ac:dyDescent="0.2">
      <c r="A122" s="114"/>
      <c r="B122" s="115"/>
      <c r="C122" s="114"/>
      <c r="D122" s="144"/>
      <c r="E122" s="144"/>
      <c r="F122" s="187"/>
      <c r="G122" s="187"/>
    </row>
    <row r="123" spans="1:7" s="116" customFormat="1" ht="12.75" x14ac:dyDescent="0.2">
      <c r="A123" s="114"/>
      <c r="B123" s="115"/>
      <c r="C123" s="114"/>
      <c r="D123" s="144"/>
      <c r="E123" s="144"/>
      <c r="F123" s="187"/>
      <c r="G123" s="187"/>
    </row>
    <row r="124" spans="1:7" s="116" customFormat="1" ht="12.75" x14ac:dyDescent="0.2">
      <c r="A124" s="114"/>
      <c r="B124" s="115"/>
      <c r="C124" s="114"/>
      <c r="D124" s="144"/>
      <c r="E124" s="144"/>
      <c r="F124" s="187"/>
      <c r="G124" s="187"/>
    </row>
    <row r="125" spans="1:7" s="116" customFormat="1" ht="12.75" x14ac:dyDescent="0.2">
      <c r="A125" s="114"/>
      <c r="B125" s="115"/>
      <c r="C125" s="114"/>
      <c r="D125" s="144"/>
      <c r="E125" s="144"/>
      <c r="F125" s="187"/>
      <c r="G125" s="187"/>
    </row>
    <row r="126" spans="1:7" s="116" customFormat="1" ht="12.75" x14ac:dyDescent="0.2">
      <c r="A126" s="114"/>
      <c r="B126" s="115"/>
      <c r="C126" s="114"/>
      <c r="D126" s="144"/>
      <c r="E126" s="144"/>
      <c r="F126" s="187"/>
      <c r="G126" s="187"/>
    </row>
    <row r="127" spans="1:7" s="116" customFormat="1" ht="12.75" x14ac:dyDescent="0.2">
      <c r="A127" s="114"/>
      <c r="B127" s="115"/>
      <c r="C127" s="114"/>
      <c r="D127" s="144"/>
      <c r="E127" s="144"/>
      <c r="F127" s="187"/>
      <c r="G127" s="187"/>
    </row>
    <row r="128" spans="1:7" s="116" customFormat="1" ht="12.75" x14ac:dyDescent="0.2">
      <c r="A128" s="114"/>
      <c r="B128" s="115"/>
      <c r="C128" s="114"/>
      <c r="D128" s="144"/>
      <c r="E128" s="144"/>
      <c r="F128" s="187"/>
      <c r="G128" s="187"/>
    </row>
    <row r="129" spans="1:7" s="116" customFormat="1" ht="12.75" x14ac:dyDescent="0.2">
      <c r="A129" s="114"/>
      <c r="B129" s="115"/>
      <c r="C129" s="114"/>
      <c r="D129" s="144"/>
      <c r="E129" s="144"/>
      <c r="F129" s="187"/>
      <c r="G129" s="187"/>
    </row>
    <row r="130" spans="1:7" s="116" customFormat="1" ht="12.75" x14ac:dyDescent="0.2">
      <c r="A130" s="114"/>
      <c r="B130" s="115"/>
      <c r="C130" s="114"/>
      <c r="D130" s="144"/>
      <c r="E130" s="144"/>
      <c r="F130" s="187"/>
      <c r="G130" s="187"/>
    </row>
    <row r="131" spans="1:7" s="116" customFormat="1" ht="12.75" x14ac:dyDescent="0.2">
      <c r="A131" s="114"/>
      <c r="B131" s="115"/>
      <c r="C131" s="114"/>
      <c r="D131" s="144"/>
      <c r="E131" s="144"/>
      <c r="F131" s="187"/>
      <c r="G131" s="187"/>
    </row>
    <row r="132" spans="1:7" s="116" customFormat="1" ht="12.75" x14ac:dyDescent="0.2">
      <c r="A132" s="114"/>
      <c r="B132" s="115"/>
      <c r="C132" s="114"/>
      <c r="D132" s="144"/>
      <c r="E132" s="144"/>
      <c r="F132" s="187"/>
      <c r="G132" s="187"/>
    </row>
    <row r="133" spans="1:7" s="116" customFormat="1" ht="12.75" x14ac:dyDescent="0.2">
      <c r="A133" s="114"/>
      <c r="B133" s="115"/>
      <c r="C133" s="114"/>
      <c r="D133" s="144"/>
      <c r="E133" s="144"/>
      <c r="F133" s="187"/>
      <c r="G133" s="187"/>
    </row>
    <row r="134" spans="1:7" s="116" customFormat="1" ht="12.75" x14ac:dyDescent="0.2">
      <c r="A134" s="114"/>
      <c r="B134" s="115"/>
      <c r="C134" s="114"/>
      <c r="D134" s="144"/>
      <c r="E134" s="144"/>
      <c r="F134" s="187"/>
      <c r="G134" s="187"/>
    </row>
    <row r="135" spans="1:7" s="116" customFormat="1" ht="12.75" x14ac:dyDescent="0.2">
      <c r="A135" s="114"/>
      <c r="B135" s="115"/>
      <c r="C135" s="114"/>
      <c r="D135" s="144"/>
      <c r="E135" s="144"/>
      <c r="F135" s="187"/>
      <c r="G135" s="187"/>
    </row>
    <row r="136" spans="1:7" s="116" customFormat="1" ht="12.75" x14ac:dyDescent="0.2">
      <c r="A136" s="114"/>
      <c r="B136" s="115"/>
      <c r="C136" s="114"/>
      <c r="D136" s="144"/>
      <c r="E136" s="144"/>
      <c r="F136" s="187"/>
      <c r="G136" s="187"/>
    </row>
    <row r="137" spans="1:7" s="116" customFormat="1" ht="12.75" x14ac:dyDescent="0.2">
      <c r="A137" s="114"/>
      <c r="B137" s="115"/>
      <c r="C137" s="114"/>
      <c r="D137" s="144"/>
      <c r="E137" s="144"/>
      <c r="F137" s="187"/>
      <c r="G137" s="187"/>
    </row>
    <row r="138" spans="1:7" s="116" customFormat="1" ht="12.75" x14ac:dyDescent="0.2">
      <c r="A138" s="114"/>
      <c r="B138" s="115"/>
      <c r="C138" s="114"/>
      <c r="D138" s="144"/>
      <c r="E138" s="144"/>
      <c r="F138" s="187"/>
      <c r="G138" s="187"/>
    </row>
    <row r="139" spans="1:7" s="116" customFormat="1" ht="12.75" x14ac:dyDescent="0.2">
      <c r="A139" s="114"/>
      <c r="B139" s="115"/>
      <c r="C139" s="114"/>
      <c r="D139" s="144"/>
      <c r="E139" s="144"/>
      <c r="F139" s="187"/>
      <c r="G139" s="187"/>
    </row>
    <row r="140" spans="1:7" s="116" customFormat="1" ht="12.75" x14ac:dyDescent="0.2">
      <c r="A140" s="114"/>
      <c r="B140" s="115"/>
      <c r="C140" s="114"/>
      <c r="D140" s="144"/>
      <c r="E140" s="144"/>
      <c r="F140" s="187"/>
      <c r="G140" s="187"/>
    </row>
    <row r="141" spans="1:7" s="116" customFormat="1" ht="12.75" x14ac:dyDescent="0.2">
      <c r="A141" s="114"/>
      <c r="B141" s="115"/>
      <c r="C141" s="114"/>
      <c r="D141" s="144"/>
      <c r="E141" s="144"/>
      <c r="F141" s="187"/>
      <c r="G141" s="187"/>
    </row>
    <row r="142" spans="1:7" s="116" customFormat="1" ht="12.75" x14ac:dyDescent="0.2">
      <c r="A142" s="114"/>
      <c r="B142" s="115"/>
      <c r="C142" s="114"/>
      <c r="D142" s="144"/>
      <c r="E142" s="144"/>
      <c r="F142" s="187"/>
      <c r="G142" s="187"/>
    </row>
    <row r="143" spans="1:7" s="116" customFormat="1" ht="12.75" x14ac:dyDescent="0.2">
      <c r="A143" s="114"/>
      <c r="B143" s="115"/>
      <c r="C143" s="114"/>
      <c r="D143" s="144"/>
      <c r="E143" s="144"/>
      <c r="F143" s="187"/>
      <c r="G143" s="187"/>
    </row>
    <row r="144" spans="1:7" s="116" customFormat="1" ht="12.75" x14ac:dyDescent="0.2">
      <c r="A144" s="114"/>
      <c r="B144" s="115"/>
      <c r="C144" s="114"/>
      <c r="D144" s="144"/>
      <c r="E144" s="144"/>
      <c r="F144" s="187"/>
      <c r="G144" s="187"/>
    </row>
    <row r="145" spans="1:7" s="116" customFormat="1" ht="12.75" x14ac:dyDescent="0.2">
      <c r="A145" s="114"/>
      <c r="B145" s="115"/>
      <c r="C145" s="114"/>
      <c r="D145" s="144"/>
      <c r="E145" s="144"/>
      <c r="F145" s="187"/>
      <c r="G145" s="187"/>
    </row>
    <row r="146" spans="1:7" s="116" customFormat="1" ht="12.75" x14ac:dyDescent="0.2">
      <c r="A146" s="114"/>
      <c r="B146" s="115"/>
      <c r="C146" s="114"/>
      <c r="D146" s="144"/>
      <c r="E146" s="144"/>
      <c r="F146" s="187"/>
      <c r="G146" s="187"/>
    </row>
    <row r="147" spans="1:7" s="116" customFormat="1" ht="12.75" x14ac:dyDescent="0.2">
      <c r="A147" s="114"/>
      <c r="B147" s="115"/>
      <c r="C147" s="114"/>
      <c r="D147" s="144"/>
      <c r="E147" s="144"/>
      <c r="F147" s="187"/>
      <c r="G147" s="187"/>
    </row>
    <row r="148" spans="1:7" s="116" customFormat="1" ht="12.75" x14ac:dyDescent="0.2">
      <c r="A148" s="114"/>
      <c r="B148" s="115"/>
      <c r="C148" s="114"/>
      <c r="D148" s="144"/>
      <c r="E148" s="144"/>
      <c r="F148" s="187"/>
      <c r="G148" s="187"/>
    </row>
    <row r="149" spans="1:7" s="116" customFormat="1" ht="12.75" x14ac:dyDescent="0.2">
      <c r="A149" s="114"/>
      <c r="B149" s="115"/>
      <c r="C149" s="114"/>
      <c r="D149" s="144"/>
      <c r="E149" s="144"/>
      <c r="F149" s="187"/>
      <c r="G149" s="187"/>
    </row>
    <row r="150" spans="1:7" s="116" customFormat="1" ht="12.75" x14ac:dyDescent="0.2">
      <c r="A150" s="114"/>
      <c r="B150" s="115"/>
      <c r="C150" s="114"/>
      <c r="D150" s="144"/>
      <c r="E150" s="144"/>
      <c r="F150" s="187"/>
      <c r="G150" s="187"/>
    </row>
    <row r="151" spans="1:7" s="116" customFormat="1" ht="12.75" x14ac:dyDescent="0.2">
      <c r="A151" s="114"/>
      <c r="B151" s="115"/>
      <c r="C151" s="114"/>
      <c r="D151" s="144"/>
      <c r="E151" s="144"/>
      <c r="F151" s="187"/>
      <c r="G151" s="187"/>
    </row>
    <row r="152" spans="1:7" s="116" customFormat="1" ht="12.75" x14ac:dyDescent="0.2">
      <c r="A152" s="114"/>
      <c r="B152" s="115"/>
      <c r="C152" s="114"/>
      <c r="D152" s="144"/>
      <c r="E152" s="144"/>
      <c r="F152" s="187"/>
      <c r="G152" s="187"/>
    </row>
    <row r="153" spans="1:7" s="116" customFormat="1" ht="12.75" x14ac:dyDescent="0.2">
      <c r="A153" s="114"/>
      <c r="B153" s="115"/>
      <c r="C153" s="114"/>
      <c r="D153" s="144"/>
      <c r="E153" s="144"/>
      <c r="F153" s="187"/>
      <c r="G153" s="187"/>
    </row>
    <row r="154" spans="1:7" s="116" customFormat="1" ht="12.75" x14ac:dyDescent="0.2">
      <c r="A154" s="114"/>
      <c r="B154" s="115"/>
      <c r="C154" s="114"/>
      <c r="D154" s="144"/>
      <c r="E154" s="144"/>
      <c r="F154" s="187"/>
      <c r="G154" s="187"/>
    </row>
    <row r="155" spans="1:7" s="116" customFormat="1" ht="12.75" x14ac:dyDescent="0.2">
      <c r="A155" s="114"/>
      <c r="B155" s="115"/>
      <c r="C155" s="114"/>
      <c r="D155" s="144"/>
      <c r="E155" s="144"/>
      <c r="F155" s="187"/>
      <c r="G155" s="187"/>
    </row>
    <row r="156" spans="1:7" s="116" customFormat="1" ht="12.75" x14ac:dyDescent="0.2">
      <c r="A156" s="114"/>
      <c r="B156" s="115"/>
      <c r="C156" s="114"/>
      <c r="D156" s="144"/>
      <c r="E156" s="144"/>
      <c r="F156" s="187"/>
      <c r="G156" s="187"/>
    </row>
    <row r="157" spans="1:7" s="116" customFormat="1" ht="12.75" x14ac:dyDescent="0.2">
      <c r="A157" s="114"/>
      <c r="B157" s="115"/>
      <c r="C157" s="114"/>
      <c r="D157" s="144"/>
      <c r="E157" s="144"/>
      <c r="F157" s="187"/>
      <c r="G157" s="187"/>
    </row>
    <row r="158" spans="1:7" s="116" customFormat="1" ht="12.75" x14ac:dyDescent="0.2">
      <c r="A158" s="114"/>
      <c r="B158" s="115"/>
      <c r="C158" s="114"/>
      <c r="D158" s="144"/>
      <c r="E158" s="144"/>
      <c r="F158" s="187"/>
      <c r="G158" s="187"/>
    </row>
    <row r="159" spans="1:7" s="116" customFormat="1" ht="12.75" x14ac:dyDescent="0.2">
      <c r="A159" s="114"/>
      <c r="B159" s="115"/>
      <c r="C159" s="114"/>
      <c r="D159" s="144"/>
      <c r="E159" s="144"/>
      <c r="F159" s="187"/>
      <c r="G159" s="187"/>
    </row>
    <row r="160" spans="1:7" s="116" customFormat="1" ht="12.75" x14ac:dyDescent="0.2">
      <c r="A160" s="114"/>
      <c r="B160" s="115"/>
      <c r="C160" s="114"/>
      <c r="D160" s="144"/>
      <c r="E160" s="144"/>
      <c r="F160" s="187"/>
      <c r="G160" s="187"/>
    </row>
    <row r="161" spans="1:7" s="116" customFormat="1" ht="12.75" x14ac:dyDescent="0.2">
      <c r="A161" s="114"/>
      <c r="B161" s="115"/>
      <c r="C161" s="114"/>
      <c r="D161" s="144"/>
      <c r="E161" s="144"/>
      <c r="F161" s="187"/>
      <c r="G161" s="187"/>
    </row>
    <row r="162" spans="1:7" s="116" customFormat="1" ht="12.75" x14ac:dyDescent="0.2">
      <c r="A162" s="114"/>
      <c r="B162" s="115"/>
      <c r="C162" s="114"/>
      <c r="D162" s="144"/>
      <c r="E162" s="144"/>
      <c r="F162" s="187"/>
      <c r="G162" s="187"/>
    </row>
    <row r="163" spans="1:7" s="116" customFormat="1" ht="12.75" x14ac:dyDescent="0.2">
      <c r="A163" s="114"/>
      <c r="B163" s="115"/>
      <c r="C163" s="114"/>
      <c r="D163" s="144"/>
      <c r="E163" s="144"/>
      <c r="F163" s="187"/>
      <c r="G163" s="187"/>
    </row>
    <row r="164" spans="1:7" s="116" customFormat="1" ht="12.75" x14ac:dyDescent="0.2">
      <c r="A164" s="114"/>
      <c r="B164" s="115"/>
      <c r="C164" s="114"/>
      <c r="D164" s="144"/>
      <c r="E164" s="144"/>
      <c r="F164" s="187"/>
      <c r="G164" s="187"/>
    </row>
    <row r="165" spans="1:7" s="116" customFormat="1" ht="12.75" x14ac:dyDescent="0.2">
      <c r="A165" s="114"/>
      <c r="B165" s="115"/>
      <c r="C165" s="114"/>
      <c r="D165" s="144"/>
      <c r="E165" s="144"/>
      <c r="F165" s="187"/>
      <c r="G165" s="187"/>
    </row>
    <row r="166" spans="1:7" s="116" customFormat="1" ht="12.75" x14ac:dyDescent="0.2">
      <c r="A166" s="114"/>
      <c r="B166" s="115"/>
      <c r="C166" s="114"/>
      <c r="D166" s="144"/>
      <c r="E166" s="144"/>
      <c r="F166" s="187"/>
      <c r="G166" s="187"/>
    </row>
    <row r="167" spans="1:7" s="116" customFormat="1" ht="12.75" x14ac:dyDescent="0.2">
      <c r="A167" s="114"/>
      <c r="B167" s="115"/>
      <c r="C167" s="114"/>
      <c r="D167" s="144"/>
      <c r="E167" s="144"/>
      <c r="F167" s="187"/>
      <c r="G167" s="187"/>
    </row>
    <row r="168" spans="1:7" s="116" customFormat="1" ht="12.75" x14ac:dyDescent="0.2">
      <c r="A168" s="114"/>
      <c r="B168" s="115"/>
      <c r="C168" s="114"/>
      <c r="D168" s="144"/>
      <c r="E168" s="144"/>
      <c r="F168" s="187"/>
      <c r="G168" s="187"/>
    </row>
    <row r="169" spans="1:7" s="116" customFormat="1" ht="12.75" x14ac:dyDescent="0.2">
      <c r="A169" s="114"/>
      <c r="B169" s="115"/>
      <c r="C169" s="114"/>
      <c r="D169" s="144"/>
      <c r="E169" s="144"/>
      <c r="F169" s="187"/>
      <c r="G169" s="187"/>
    </row>
    <row r="170" spans="1:7" s="116" customFormat="1" ht="12.75" x14ac:dyDescent="0.2">
      <c r="A170" s="114"/>
      <c r="B170" s="115"/>
      <c r="C170" s="114"/>
      <c r="D170" s="144"/>
      <c r="E170" s="144"/>
      <c r="F170" s="187"/>
      <c r="G170" s="187"/>
    </row>
    <row r="171" spans="1:7" s="116" customFormat="1" ht="12.75" x14ac:dyDescent="0.2">
      <c r="A171" s="114"/>
      <c r="B171" s="115"/>
      <c r="C171" s="114"/>
      <c r="D171" s="144"/>
      <c r="E171" s="144"/>
      <c r="F171" s="187"/>
      <c r="G171" s="187"/>
    </row>
    <row r="172" spans="1:7" s="116" customFormat="1" ht="12.75" x14ac:dyDescent="0.2">
      <c r="A172" s="114"/>
      <c r="B172" s="115"/>
      <c r="C172" s="114"/>
      <c r="D172" s="144"/>
      <c r="E172" s="144"/>
      <c r="F172" s="187"/>
      <c r="G172" s="187"/>
    </row>
    <row r="173" spans="1:7" s="116" customFormat="1" ht="12.75" x14ac:dyDescent="0.2">
      <c r="A173" s="114"/>
      <c r="B173" s="115"/>
      <c r="C173" s="114"/>
      <c r="D173" s="144"/>
      <c r="E173" s="144"/>
      <c r="F173" s="187"/>
      <c r="G173" s="187"/>
    </row>
    <row r="174" spans="1:7" s="116" customFormat="1" ht="12.75" x14ac:dyDescent="0.2">
      <c r="A174" s="114"/>
      <c r="B174" s="115"/>
      <c r="C174" s="114"/>
      <c r="D174" s="144"/>
      <c r="E174" s="144"/>
      <c r="F174" s="187"/>
      <c r="G174" s="187"/>
    </row>
    <row r="175" spans="1:7" s="116" customFormat="1" ht="12.75" x14ac:dyDescent="0.2">
      <c r="A175" s="114"/>
      <c r="B175" s="115"/>
      <c r="C175" s="114"/>
      <c r="D175" s="144"/>
      <c r="E175" s="144"/>
      <c r="F175" s="187"/>
      <c r="G175" s="187"/>
    </row>
    <row r="176" spans="1:7" s="116" customFormat="1" ht="12.75" x14ac:dyDescent="0.2">
      <c r="A176" s="114"/>
      <c r="B176" s="115"/>
      <c r="C176" s="114"/>
      <c r="D176" s="144"/>
      <c r="E176" s="144"/>
      <c r="F176" s="187"/>
      <c r="G176" s="187"/>
    </row>
    <row r="177" spans="1:7" s="116" customFormat="1" ht="12.75" x14ac:dyDescent="0.2">
      <c r="A177" s="114"/>
      <c r="B177" s="115"/>
      <c r="C177" s="114"/>
      <c r="D177" s="144"/>
      <c r="E177" s="144"/>
      <c r="F177" s="187"/>
      <c r="G177" s="187"/>
    </row>
    <row r="178" spans="1:7" s="116" customFormat="1" ht="12.75" x14ac:dyDescent="0.2">
      <c r="A178" s="114"/>
      <c r="B178" s="115"/>
      <c r="C178" s="114"/>
      <c r="D178" s="144"/>
      <c r="E178" s="144"/>
      <c r="F178" s="187"/>
      <c r="G178" s="187"/>
    </row>
    <row r="179" spans="1:7" s="116" customFormat="1" ht="12.75" x14ac:dyDescent="0.2">
      <c r="A179" s="114"/>
      <c r="B179" s="115"/>
      <c r="C179" s="114"/>
      <c r="D179" s="144"/>
      <c r="E179" s="144"/>
      <c r="F179" s="187"/>
      <c r="G179" s="187"/>
    </row>
    <row r="180" spans="1:7" s="116" customFormat="1" ht="12.75" x14ac:dyDescent="0.2">
      <c r="A180" s="114"/>
      <c r="B180" s="115"/>
      <c r="C180" s="114"/>
      <c r="D180" s="144"/>
      <c r="E180" s="144"/>
      <c r="F180" s="187"/>
      <c r="G180" s="187"/>
    </row>
    <row r="181" spans="1:7" s="116" customFormat="1" ht="12.75" x14ac:dyDescent="0.2">
      <c r="A181" s="114"/>
      <c r="B181" s="115"/>
      <c r="C181" s="114"/>
      <c r="D181" s="144"/>
      <c r="E181" s="144"/>
      <c r="F181" s="187"/>
      <c r="G181" s="187"/>
    </row>
    <row r="182" spans="1:7" s="116" customFormat="1" ht="12.75" x14ac:dyDescent="0.2">
      <c r="A182" s="114"/>
      <c r="B182" s="115"/>
      <c r="C182" s="114"/>
      <c r="D182" s="144"/>
      <c r="E182" s="144"/>
      <c r="F182" s="187"/>
      <c r="G182" s="187"/>
    </row>
    <row r="183" spans="1:7" s="116" customFormat="1" ht="12.75" x14ac:dyDescent="0.2">
      <c r="A183" s="114"/>
      <c r="B183" s="115"/>
      <c r="C183" s="114"/>
      <c r="D183" s="144"/>
      <c r="E183" s="144"/>
      <c r="F183" s="187"/>
      <c r="G183" s="187"/>
    </row>
    <row r="184" spans="1:7" s="116" customFormat="1" ht="12.75" x14ac:dyDescent="0.2">
      <c r="A184" s="114"/>
      <c r="B184" s="115"/>
      <c r="C184" s="114"/>
      <c r="D184" s="144"/>
      <c r="E184" s="144"/>
      <c r="F184" s="187"/>
      <c r="G184" s="187"/>
    </row>
    <row r="185" spans="1:7" s="116" customFormat="1" ht="12.75" x14ac:dyDescent="0.2">
      <c r="A185" s="114"/>
      <c r="B185" s="115"/>
      <c r="C185" s="114"/>
      <c r="D185" s="144"/>
      <c r="E185" s="144"/>
      <c r="F185" s="187"/>
      <c r="G185" s="187"/>
    </row>
    <row r="186" spans="1:7" s="116" customFormat="1" ht="12.75" x14ac:dyDescent="0.2">
      <c r="A186" s="114"/>
      <c r="B186" s="115"/>
      <c r="C186" s="114"/>
      <c r="D186" s="144"/>
      <c r="E186" s="144"/>
      <c r="F186" s="187"/>
      <c r="G186" s="187"/>
    </row>
    <row r="187" spans="1:7" s="116" customFormat="1" ht="12.75" x14ac:dyDescent="0.2">
      <c r="A187" s="114"/>
      <c r="B187" s="115"/>
      <c r="C187" s="114"/>
      <c r="D187" s="144"/>
      <c r="E187" s="144"/>
      <c r="F187" s="187"/>
      <c r="G187" s="187"/>
    </row>
    <row r="188" spans="1:7" s="116" customFormat="1" ht="12.75" x14ac:dyDescent="0.2">
      <c r="A188" s="114"/>
      <c r="B188" s="115"/>
      <c r="C188" s="114"/>
      <c r="D188" s="144"/>
      <c r="E188" s="144"/>
      <c r="F188" s="187"/>
      <c r="G188" s="187"/>
    </row>
    <row r="189" spans="1:7" s="116" customFormat="1" ht="12.75" x14ac:dyDescent="0.2">
      <c r="A189" s="114"/>
      <c r="B189" s="115"/>
      <c r="C189" s="114"/>
      <c r="D189" s="144"/>
      <c r="E189" s="144"/>
      <c r="F189" s="187"/>
      <c r="G189" s="187"/>
    </row>
    <row r="190" spans="1:7" s="116" customFormat="1" ht="12.75" x14ac:dyDescent="0.2">
      <c r="A190" s="114"/>
      <c r="B190" s="115"/>
      <c r="C190" s="114"/>
      <c r="D190" s="144"/>
      <c r="E190" s="144"/>
      <c r="F190" s="187"/>
      <c r="G190" s="187"/>
    </row>
    <row r="191" spans="1:7" s="116" customFormat="1" ht="12.75" x14ac:dyDescent="0.2">
      <c r="A191" s="114"/>
      <c r="B191" s="115"/>
      <c r="C191" s="114"/>
      <c r="D191" s="144"/>
      <c r="E191" s="144"/>
      <c r="F191" s="187"/>
      <c r="G191" s="187"/>
    </row>
    <row r="192" spans="1:7" s="116" customFormat="1" ht="12.75" x14ac:dyDescent="0.2">
      <c r="A192" s="114"/>
      <c r="B192" s="115"/>
      <c r="C192" s="114"/>
      <c r="D192" s="144"/>
      <c r="E192" s="144"/>
      <c r="F192" s="187"/>
      <c r="G192" s="187"/>
    </row>
    <row r="193" spans="1:7" s="116" customFormat="1" ht="12.75" x14ac:dyDescent="0.2">
      <c r="A193" s="114"/>
      <c r="B193" s="115"/>
      <c r="C193" s="114"/>
      <c r="D193" s="144"/>
      <c r="E193" s="144"/>
      <c r="F193" s="187"/>
      <c r="G193" s="187"/>
    </row>
    <row r="194" spans="1:7" s="116" customFormat="1" ht="12.75" x14ac:dyDescent="0.2">
      <c r="A194" s="114"/>
      <c r="B194" s="115"/>
      <c r="C194" s="114"/>
      <c r="D194" s="144"/>
      <c r="E194" s="144"/>
      <c r="F194" s="187"/>
      <c r="G194" s="187"/>
    </row>
    <row r="195" spans="1:7" s="116" customFormat="1" ht="12.75" x14ac:dyDescent="0.2">
      <c r="A195" s="114"/>
      <c r="B195" s="115"/>
      <c r="C195" s="114"/>
      <c r="D195" s="144"/>
      <c r="E195" s="144"/>
      <c r="F195" s="187"/>
      <c r="G195" s="187"/>
    </row>
    <row r="196" spans="1:7" s="116" customFormat="1" ht="12.75" x14ac:dyDescent="0.2">
      <c r="A196" s="114"/>
      <c r="B196" s="115"/>
      <c r="C196" s="114"/>
      <c r="D196" s="144"/>
      <c r="E196" s="144"/>
      <c r="F196" s="187"/>
      <c r="G196" s="187"/>
    </row>
    <row r="197" spans="1:7" s="116" customFormat="1" ht="12.75" x14ac:dyDescent="0.2">
      <c r="A197" s="114"/>
      <c r="B197" s="115"/>
      <c r="C197" s="114"/>
      <c r="D197" s="144"/>
      <c r="E197" s="144"/>
      <c r="F197" s="187"/>
      <c r="G197" s="187"/>
    </row>
    <row r="198" spans="1:7" s="116" customFormat="1" ht="12.75" x14ac:dyDescent="0.2">
      <c r="A198" s="114"/>
      <c r="B198" s="115"/>
      <c r="C198" s="114"/>
      <c r="D198" s="144"/>
      <c r="E198" s="144"/>
      <c r="F198" s="187"/>
      <c r="G198" s="187"/>
    </row>
    <row r="199" spans="1:7" s="116" customFormat="1" ht="12.75" x14ac:dyDescent="0.2">
      <c r="A199" s="114"/>
      <c r="B199" s="115"/>
      <c r="C199" s="114"/>
      <c r="D199" s="144"/>
      <c r="E199" s="144"/>
      <c r="F199" s="187"/>
      <c r="G199" s="187"/>
    </row>
    <row r="200" spans="1:7" s="116" customFormat="1" ht="12.75" x14ac:dyDescent="0.2">
      <c r="A200" s="114"/>
      <c r="B200" s="115"/>
      <c r="C200" s="114"/>
      <c r="D200" s="144"/>
      <c r="E200" s="144"/>
      <c r="F200" s="187"/>
      <c r="G200" s="187"/>
    </row>
    <row r="201" spans="1:7" s="116" customFormat="1" ht="12.75" x14ac:dyDescent="0.2">
      <c r="A201" s="114"/>
      <c r="B201" s="115"/>
      <c r="C201" s="114"/>
      <c r="D201" s="144"/>
      <c r="E201" s="144"/>
      <c r="F201" s="187"/>
      <c r="G201" s="187"/>
    </row>
    <row r="202" spans="1:7" s="116" customFormat="1" ht="12.75" x14ac:dyDescent="0.2">
      <c r="A202" s="114"/>
      <c r="B202" s="115"/>
      <c r="C202" s="114"/>
      <c r="D202" s="144"/>
      <c r="E202" s="144"/>
      <c r="F202" s="187"/>
      <c r="G202" s="187"/>
    </row>
    <row r="203" spans="1:7" s="116" customFormat="1" ht="12.75" x14ac:dyDescent="0.2">
      <c r="A203" s="114"/>
      <c r="B203" s="115"/>
      <c r="C203" s="114"/>
      <c r="D203" s="144"/>
      <c r="E203" s="144"/>
      <c r="F203" s="187"/>
      <c r="G203" s="187"/>
    </row>
    <row r="204" spans="1:7" s="116" customFormat="1" ht="12.75" x14ac:dyDescent="0.2">
      <c r="A204" s="114"/>
      <c r="B204" s="115"/>
      <c r="C204" s="114"/>
      <c r="D204" s="144"/>
      <c r="E204" s="144"/>
      <c r="F204" s="187"/>
      <c r="G204" s="187"/>
    </row>
    <row r="205" spans="1:7" s="116" customFormat="1" ht="12.75" x14ac:dyDescent="0.2">
      <c r="A205" s="114"/>
      <c r="B205" s="115"/>
      <c r="C205" s="114"/>
      <c r="D205" s="144"/>
      <c r="E205" s="144"/>
      <c r="F205" s="187"/>
      <c r="G205" s="187"/>
    </row>
    <row r="206" spans="1:7" s="116" customFormat="1" ht="12.75" x14ac:dyDescent="0.2">
      <c r="A206" s="114"/>
      <c r="B206" s="115"/>
      <c r="C206" s="114"/>
      <c r="D206" s="144"/>
      <c r="E206" s="144"/>
      <c r="F206" s="187"/>
      <c r="G206" s="187"/>
    </row>
    <row r="207" spans="1:7" s="116" customFormat="1" ht="12.75" x14ac:dyDescent="0.2">
      <c r="A207" s="114"/>
      <c r="B207" s="115"/>
      <c r="C207" s="114"/>
      <c r="D207" s="144"/>
      <c r="E207" s="144"/>
      <c r="F207" s="187"/>
      <c r="G207" s="187"/>
    </row>
    <row r="208" spans="1:7" s="116" customFormat="1" ht="12.75" x14ac:dyDescent="0.2">
      <c r="A208" s="114"/>
      <c r="B208" s="115"/>
      <c r="C208" s="114"/>
      <c r="D208" s="144"/>
      <c r="E208" s="144"/>
      <c r="F208" s="187"/>
      <c r="G208" s="187"/>
    </row>
    <row r="209" spans="1:7" s="116" customFormat="1" ht="12.75" x14ac:dyDescent="0.2">
      <c r="A209" s="114"/>
      <c r="B209" s="115"/>
      <c r="C209" s="114"/>
      <c r="D209" s="144"/>
      <c r="E209" s="144"/>
      <c r="F209" s="187"/>
      <c r="G209" s="187"/>
    </row>
    <row r="210" spans="1:7" s="116" customFormat="1" ht="12.75" x14ac:dyDescent="0.2">
      <c r="A210" s="114"/>
      <c r="B210" s="115"/>
      <c r="C210" s="114"/>
      <c r="D210" s="144"/>
      <c r="E210" s="144"/>
      <c r="F210" s="187"/>
      <c r="G210" s="187"/>
    </row>
    <row r="211" spans="1:7" s="116" customFormat="1" ht="12.75" x14ac:dyDescent="0.2">
      <c r="A211" s="114"/>
      <c r="B211" s="115"/>
      <c r="C211" s="114"/>
      <c r="D211" s="144"/>
      <c r="E211" s="144"/>
      <c r="F211" s="187"/>
      <c r="G211" s="187"/>
    </row>
    <row r="212" spans="1:7" s="116" customFormat="1" ht="12.75" x14ac:dyDescent="0.2">
      <c r="A212" s="114"/>
      <c r="B212" s="115"/>
      <c r="C212" s="114"/>
      <c r="D212" s="144"/>
      <c r="E212" s="144"/>
      <c r="F212" s="187"/>
      <c r="G212" s="187"/>
    </row>
    <row r="213" spans="1:7" s="116" customFormat="1" ht="12.75" x14ac:dyDescent="0.2">
      <c r="A213" s="114"/>
      <c r="B213" s="115"/>
      <c r="C213" s="114"/>
      <c r="D213" s="144"/>
      <c r="E213" s="144"/>
      <c r="F213" s="187"/>
      <c r="G213" s="187"/>
    </row>
    <row r="214" spans="1:7" s="116" customFormat="1" ht="12.75" x14ac:dyDescent="0.2">
      <c r="A214" s="114"/>
      <c r="B214" s="115"/>
      <c r="C214" s="114"/>
      <c r="D214" s="144"/>
      <c r="E214" s="144"/>
      <c r="F214" s="187"/>
      <c r="G214" s="187"/>
    </row>
    <row r="215" spans="1:7" s="116" customFormat="1" ht="12.75" x14ac:dyDescent="0.2">
      <c r="A215" s="114"/>
      <c r="B215" s="115"/>
      <c r="C215" s="114"/>
      <c r="D215" s="144"/>
      <c r="E215" s="144"/>
      <c r="F215" s="187"/>
      <c r="G215" s="187"/>
    </row>
    <row r="216" spans="1:7" s="116" customFormat="1" ht="12.75" x14ac:dyDescent="0.2">
      <c r="A216" s="114"/>
      <c r="B216" s="115"/>
      <c r="C216" s="114"/>
      <c r="D216" s="144"/>
      <c r="E216" s="144"/>
      <c r="F216" s="187"/>
      <c r="G216" s="187"/>
    </row>
    <row r="217" spans="1:7" s="116" customFormat="1" ht="12.75" x14ac:dyDescent="0.2">
      <c r="A217" s="114"/>
      <c r="B217" s="115"/>
      <c r="C217" s="114"/>
      <c r="D217" s="144"/>
      <c r="E217" s="144"/>
      <c r="F217" s="187"/>
      <c r="G217" s="187"/>
    </row>
    <row r="218" spans="1:7" s="116" customFormat="1" ht="12.75" x14ac:dyDescent="0.2">
      <c r="A218" s="114"/>
      <c r="B218" s="115"/>
      <c r="C218" s="114"/>
      <c r="D218" s="144"/>
      <c r="E218" s="144"/>
      <c r="F218" s="187"/>
      <c r="G218" s="187"/>
    </row>
    <row r="219" spans="1:7" s="116" customFormat="1" ht="12.75" x14ac:dyDescent="0.2">
      <c r="A219" s="114"/>
      <c r="B219" s="115"/>
      <c r="C219" s="114"/>
      <c r="D219" s="144"/>
      <c r="E219" s="144"/>
      <c r="F219" s="187"/>
      <c r="G219" s="187"/>
    </row>
    <row r="220" spans="1:7" s="116" customFormat="1" ht="12.75" x14ac:dyDescent="0.2">
      <c r="A220" s="114"/>
      <c r="B220" s="115"/>
      <c r="C220" s="114"/>
      <c r="D220" s="144"/>
      <c r="E220" s="144"/>
      <c r="F220" s="187"/>
      <c r="G220" s="187"/>
    </row>
    <row r="221" spans="1:7" s="116" customFormat="1" ht="12.75" x14ac:dyDescent="0.2">
      <c r="A221" s="114"/>
      <c r="B221" s="115"/>
      <c r="C221" s="114"/>
      <c r="D221" s="144"/>
      <c r="E221" s="144"/>
      <c r="F221" s="187"/>
      <c r="G221" s="187"/>
    </row>
    <row r="222" spans="1:7" s="116" customFormat="1" ht="12.75" x14ac:dyDescent="0.2">
      <c r="A222" s="114"/>
      <c r="B222" s="115"/>
      <c r="C222" s="114"/>
      <c r="D222" s="144"/>
      <c r="E222" s="144"/>
      <c r="F222" s="187"/>
      <c r="G222" s="187"/>
    </row>
    <row r="223" spans="1:7" s="116" customFormat="1" ht="12.75" x14ac:dyDescent="0.2">
      <c r="A223" s="114"/>
      <c r="B223" s="115"/>
      <c r="C223" s="114"/>
      <c r="D223" s="144"/>
      <c r="E223" s="144"/>
      <c r="F223" s="187"/>
      <c r="G223" s="187"/>
    </row>
    <row r="224" spans="1:7" s="116" customFormat="1" ht="12.75" x14ac:dyDescent="0.2">
      <c r="A224" s="114"/>
      <c r="B224" s="115"/>
      <c r="C224" s="114"/>
      <c r="D224" s="144"/>
      <c r="E224" s="144"/>
      <c r="F224" s="187"/>
      <c r="G224" s="187"/>
    </row>
    <row r="225" spans="1:7" s="116" customFormat="1" ht="12.75" x14ac:dyDescent="0.2">
      <c r="A225" s="114"/>
      <c r="B225" s="115"/>
      <c r="C225" s="114"/>
      <c r="D225" s="144"/>
      <c r="E225" s="144"/>
      <c r="F225" s="187"/>
      <c r="G225" s="187"/>
    </row>
    <row r="226" spans="1:7" s="116" customFormat="1" ht="12.75" x14ac:dyDescent="0.2">
      <c r="A226" s="114"/>
      <c r="B226" s="115"/>
      <c r="C226" s="114"/>
      <c r="D226" s="144"/>
      <c r="E226" s="144"/>
      <c r="F226" s="187"/>
      <c r="G226" s="187"/>
    </row>
    <row r="227" spans="1:7" s="116" customFormat="1" ht="12.75" x14ac:dyDescent="0.2">
      <c r="A227" s="114"/>
      <c r="B227" s="115"/>
      <c r="C227" s="114"/>
      <c r="D227" s="144"/>
      <c r="E227" s="144"/>
      <c r="F227" s="187"/>
      <c r="G227" s="187"/>
    </row>
    <row r="228" spans="1:7" s="116" customFormat="1" ht="12.75" x14ac:dyDescent="0.2">
      <c r="A228" s="114"/>
      <c r="B228" s="115"/>
      <c r="C228" s="114"/>
      <c r="D228" s="144"/>
      <c r="E228" s="144"/>
      <c r="F228" s="187"/>
      <c r="G228" s="187"/>
    </row>
    <row r="229" spans="1:7" s="116" customFormat="1" ht="12.75" x14ac:dyDescent="0.2">
      <c r="A229" s="114"/>
      <c r="B229" s="115"/>
      <c r="C229" s="114"/>
      <c r="D229" s="144"/>
      <c r="E229" s="144"/>
      <c r="F229" s="187"/>
      <c r="G229" s="187"/>
    </row>
    <row r="230" spans="1:7" s="116" customFormat="1" ht="12.75" x14ac:dyDescent="0.2">
      <c r="A230" s="114"/>
      <c r="B230" s="115"/>
      <c r="C230" s="114"/>
      <c r="D230" s="144"/>
      <c r="E230" s="144"/>
      <c r="F230" s="187"/>
      <c r="G230" s="187"/>
    </row>
    <row r="231" spans="1:7" s="116" customFormat="1" ht="12.75" x14ac:dyDescent="0.2">
      <c r="A231" s="114"/>
      <c r="B231" s="115"/>
      <c r="C231" s="114"/>
      <c r="D231" s="144"/>
      <c r="E231" s="144"/>
      <c r="F231" s="187"/>
      <c r="G231" s="187"/>
    </row>
    <row r="232" spans="1:7" s="116" customFormat="1" ht="12.75" x14ac:dyDescent="0.2">
      <c r="A232" s="114"/>
      <c r="B232" s="115"/>
      <c r="C232" s="114"/>
      <c r="D232" s="144"/>
      <c r="E232" s="144"/>
      <c r="F232" s="187"/>
      <c r="G232" s="187"/>
    </row>
    <row r="233" spans="1:7" s="116" customFormat="1" ht="12.75" x14ac:dyDescent="0.2">
      <c r="A233" s="114"/>
      <c r="B233" s="115"/>
      <c r="C233" s="114"/>
      <c r="D233" s="144"/>
      <c r="E233" s="144"/>
      <c r="F233" s="187"/>
      <c r="G233" s="187"/>
    </row>
    <row r="234" spans="1:7" s="116" customFormat="1" ht="12.75" x14ac:dyDescent="0.2">
      <c r="A234" s="114"/>
      <c r="B234" s="115"/>
      <c r="C234" s="114"/>
      <c r="D234" s="144"/>
      <c r="E234" s="144"/>
      <c r="F234" s="187"/>
      <c r="G234" s="187"/>
    </row>
    <row r="235" spans="1:7" s="116" customFormat="1" ht="12.75" x14ac:dyDescent="0.2">
      <c r="A235" s="114"/>
      <c r="B235" s="115"/>
      <c r="C235" s="114"/>
      <c r="D235" s="144"/>
      <c r="E235" s="144"/>
      <c r="F235" s="187"/>
      <c r="G235" s="187"/>
    </row>
    <row r="236" spans="1:7" s="116" customFormat="1" ht="12.75" x14ac:dyDescent="0.2">
      <c r="A236" s="114"/>
      <c r="B236" s="115"/>
      <c r="C236" s="114"/>
      <c r="D236" s="144"/>
      <c r="E236" s="144"/>
      <c r="F236" s="187"/>
      <c r="G236" s="187"/>
    </row>
    <row r="237" spans="1:7" s="116" customFormat="1" ht="12.75" x14ac:dyDescent="0.2">
      <c r="A237" s="114"/>
      <c r="B237" s="115"/>
      <c r="C237" s="114"/>
      <c r="D237" s="144"/>
      <c r="E237" s="144"/>
      <c r="F237" s="187"/>
      <c r="G237" s="187"/>
    </row>
    <row r="238" spans="1:7" s="116" customFormat="1" ht="12.75" x14ac:dyDescent="0.2">
      <c r="A238" s="114"/>
      <c r="B238" s="115"/>
      <c r="C238" s="114"/>
      <c r="D238" s="144"/>
      <c r="E238" s="144"/>
      <c r="F238" s="187"/>
      <c r="G238" s="187"/>
    </row>
    <row r="239" spans="1:7" s="116" customFormat="1" ht="12.75" x14ac:dyDescent="0.2">
      <c r="A239" s="114"/>
      <c r="B239" s="115"/>
      <c r="C239" s="114"/>
      <c r="D239" s="144"/>
      <c r="E239" s="144"/>
      <c r="F239" s="187"/>
      <c r="G239" s="187"/>
    </row>
    <row r="240" spans="1:7" s="116" customFormat="1" ht="12.75" x14ac:dyDescent="0.2">
      <c r="A240" s="114"/>
      <c r="B240" s="115"/>
      <c r="C240" s="114"/>
      <c r="D240" s="144"/>
      <c r="E240" s="144"/>
      <c r="F240" s="187"/>
      <c r="G240" s="187"/>
    </row>
    <row r="241" spans="1:7" s="116" customFormat="1" ht="12.75" x14ac:dyDescent="0.2">
      <c r="A241" s="114"/>
      <c r="B241" s="115"/>
      <c r="C241" s="114"/>
      <c r="D241" s="144"/>
      <c r="E241" s="144"/>
      <c r="F241" s="187"/>
      <c r="G241" s="187"/>
    </row>
    <row r="242" spans="1:7" s="116" customFormat="1" ht="12.75" x14ac:dyDescent="0.2">
      <c r="A242" s="114"/>
      <c r="B242" s="115"/>
      <c r="C242" s="114"/>
      <c r="D242" s="144"/>
      <c r="E242" s="144"/>
      <c r="F242" s="187"/>
      <c r="G242" s="187"/>
    </row>
    <row r="243" spans="1:7" s="116" customFormat="1" ht="12.75" x14ac:dyDescent="0.2">
      <c r="A243" s="114"/>
      <c r="B243" s="115"/>
      <c r="C243" s="114"/>
      <c r="D243" s="144"/>
      <c r="E243" s="144"/>
      <c r="F243" s="187"/>
      <c r="G243" s="187"/>
    </row>
    <row r="244" spans="1:7" s="116" customFormat="1" ht="12.75" x14ac:dyDescent="0.2">
      <c r="A244" s="114"/>
      <c r="B244" s="115"/>
      <c r="C244" s="114"/>
      <c r="D244" s="144"/>
      <c r="E244" s="144"/>
      <c r="F244" s="187"/>
      <c r="G244" s="187"/>
    </row>
    <row r="245" spans="1:7" s="116" customFormat="1" ht="12.75" x14ac:dyDescent="0.2">
      <c r="A245" s="114"/>
      <c r="B245" s="115"/>
      <c r="C245" s="114"/>
      <c r="D245" s="144"/>
      <c r="E245" s="144"/>
      <c r="F245" s="187"/>
      <c r="G245" s="187"/>
    </row>
    <row r="246" spans="1:7" s="116" customFormat="1" ht="12.75" x14ac:dyDescent="0.2">
      <c r="A246" s="114"/>
      <c r="B246" s="115"/>
      <c r="C246" s="114"/>
      <c r="D246" s="144"/>
      <c r="E246" s="144"/>
      <c r="F246" s="187"/>
      <c r="G246" s="187"/>
    </row>
    <row r="247" spans="1:7" s="116" customFormat="1" ht="12.75" x14ac:dyDescent="0.2">
      <c r="A247" s="114"/>
      <c r="B247" s="115"/>
      <c r="C247" s="114"/>
      <c r="D247" s="144"/>
      <c r="E247" s="144"/>
      <c r="F247" s="187"/>
      <c r="G247" s="187"/>
    </row>
    <row r="248" spans="1:7" s="116" customFormat="1" ht="12.75" x14ac:dyDescent="0.2">
      <c r="A248" s="114"/>
      <c r="B248" s="115"/>
      <c r="C248" s="114"/>
      <c r="D248" s="144"/>
      <c r="E248" s="144"/>
      <c r="F248" s="187"/>
      <c r="G248" s="187"/>
    </row>
    <row r="249" spans="1:7" s="116" customFormat="1" ht="12.75" x14ac:dyDescent="0.2">
      <c r="A249" s="114"/>
      <c r="B249" s="115"/>
      <c r="C249" s="114"/>
      <c r="D249" s="144"/>
      <c r="E249" s="144"/>
      <c r="F249" s="187"/>
      <c r="G249" s="187"/>
    </row>
    <row r="250" spans="1:7" s="116" customFormat="1" ht="12.75" x14ac:dyDescent="0.2">
      <c r="A250" s="114"/>
      <c r="B250" s="115"/>
      <c r="C250" s="114"/>
      <c r="D250" s="144"/>
      <c r="E250" s="144"/>
      <c r="F250" s="187"/>
      <c r="G250" s="187"/>
    </row>
    <row r="251" spans="1:7" s="116" customFormat="1" ht="12.75" x14ac:dyDescent="0.2">
      <c r="A251" s="114"/>
      <c r="B251" s="115"/>
      <c r="C251" s="114"/>
      <c r="D251" s="144"/>
      <c r="E251" s="144"/>
      <c r="F251" s="187"/>
      <c r="G251" s="187"/>
    </row>
    <row r="252" spans="1:7" s="116" customFormat="1" ht="12.75" x14ac:dyDescent="0.2">
      <c r="A252" s="114"/>
      <c r="B252" s="115"/>
      <c r="C252" s="114"/>
      <c r="D252" s="144"/>
      <c r="E252" s="144"/>
      <c r="F252" s="187"/>
      <c r="G252" s="187"/>
    </row>
    <row r="253" spans="1:7" s="116" customFormat="1" ht="12.75" x14ac:dyDescent="0.2">
      <c r="A253" s="114"/>
      <c r="B253" s="115"/>
      <c r="C253" s="114"/>
      <c r="D253" s="144"/>
      <c r="E253" s="144"/>
      <c r="F253" s="187"/>
      <c r="G253" s="187"/>
    </row>
    <row r="254" spans="1:7" s="116" customFormat="1" ht="12.75" x14ac:dyDescent="0.2">
      <c r="A254" s="114"/>
      <c r="B254" s="115"/>
      <c r="C254" s="114"/>
      <c r="D254" s="144"/>
      <c r="E254" s="144"/>
      <c r="F254" s="187"/>
      <c r="G254" s="187"/>
    </row>
    <row r="255" spans="1:7" s="116" customFormat="1" ht="12.75" x14ac:dyDescent="0.2">
      <c r="A255" s="114"/>
      <c r="B255" s="115"/>
      <c r="C255" s="114"/>
      <c r="D255" s="144"/>
      <c r="E255" s="144"/>
      <c r="F255" s="187"/>
      <c r="G255" s="187"/>
    </row>
    <row r="256" spans="1:7" s="116" customFormat="1" ht="12.75" x14ac:dyDescent="0.2">
      <c r="A256" s="114"/>
      <c r="B256" s="115"/>
      <c r="C256" s="114"/>
      <c r="D256" s="144"/>
      <c r="E256" s="144"/>
      <c r="F256" s="187"/>
      <c r="G256" s="187"/>
    </row>
    <row r="257" spans="1:7" s="116" customFormat="1" ht="12.75" x14ac:dyDescent="0.2">
      <c r="A257" s="114"/>
      <c r="B257" s="115"/>
      <c r="C257" s="114"/>
      <c r="D257" s="144"/>
      <c r="E257" s="144"/>
      <c r="F257" s="187"/>
      <c r="G257" s="187"/>
    </row>
    <row r="258" spans="1:7" s="116" customFormat="1" ht="12.75" x14ac:dyDescent="0.2">
      <c r="A258" s="114"/>
      <c r="B258" s="115"/>
      <c r="C258" s="114"/>
      <c r="D258" s="144"/>
      <c r="E258" s="144"/>
      <c r="F258" s="187"/>
      <c r="G258" s="187"/>
    </row>
    <row r="259" spans="1:7" s="116" customFormat="1" ht="12.75" x14ac:dyDescent="0.2">
      <c r="A259" s="114"/>
      <c r="B259" s="115"/>
      <c r="C259" s="114"/>
      <c r="D259" s="144"/>
      <c r="E259" s="144"/>
      <c r="F259" s="187"/>
      <c r="G259" s="187"/>
    </row>
    <row r="260" spans="1:7" s="116" customFormat="1" ht="12.75" x14ac:dyDescent="0.2">
      <c r="A260" s="114"/>
      <c r="B260" s="115"/>
      <c r="C260" s="114"/>
      <c r="D260" s="144"/>
      <c r="E260" s="144"/>
      <c r="F260" s="187"/>
      <c r="G260" s="187"/>
    </row>
    <row r="261" spans="1:7" s="116" customFormat="1" ht="12.75" x14ac:dyDescent="0.2">
      <c r="A261" s="114"/>
      <c r="B261" s="115"/>
      <c r="C261" s="114"/>
      <c r="D261" s="144"/>
      <c r="E261" s="144"/>
      <c r="F261" s="187"/>
      <c r="G261" s="187"/>
    </row>
    <row r="262" spans="1:7" s="116" customFormat="1" ht="12.75" x14ac:dyDescent="0.2">
      <c r="A262" s="114"/>
      <c r="B262" s="115"/>
      <c r="C262" s="114"/>
      <c r="D262" s="144"/>
      <c r="E262" s="144"/>
      <c r="F262" s="187"/>
      <c r="G262" s="187"/>
    </row>
    <row r="263" spans="1:7" s="116" customFormat="1" ht="12.75" x14ac:dyDescent="0.2">
      <c r="A263" s="114"/>
      <c r="B263" s="115"/>
      <c r="C263" s="114"/>
      <c r="D263" s="144"/>
      <c r="E263" s="144"/>
      <c r="F263" s="187"/>
      <c r="G263" s="187"/>
    </row>
    <row r="264" spans="1:7" s="116" customFormat="1" ht="12.75" x14ac:dyDescent="0.2">
      <c r="A264" s="114"/>
      <c r="B264" s="115"/>
      <c r="C264" s="114"/>
      <c r="D264" s="144"/>
      <c r="E264" s="144"/>
      <c r="F264" s="187"/>
      <c r="G264" s="187"/>
    </row>
    <row r="265" spans="1:7" s="116" customFormat="1" ht="12.75" x14ac:dyDescent="0.2">
      <c r="A265" s="114"/>
      <c r="B265" s="115"/>
      <c r="C265" s="114"/>
      <c r="D265" s="144"/>
      <c r="E265" s="144"/>
      <c r="F265" s="187"/>
      <c r="G265" s="187"/>
    </row>
    <row r="266" spans="1:7" s="116" customFormat="1" ht="12.75" x14ac:dyDescent="0.2">
      <c r="A266" s="114"/>
      <c r="B266" s="115"/>
      <c r="C266" s="114"/>
      <c r="D266" s="144"/>
      <c r="E266" s="144"/>
      <c r="F266" s="187"/>
      <c r="G266" s="187"/>
    </row>
    <row r="267" spans="1:7" s="116" customFormat="1" ht="12.75" x14ac:dyDescent="0.2">
      <c r="A267" s="114"/>
      <c r="B267" s="115"/>
      <c r="C267" s="114"/>
      <c r="D267" s="144"/>
      <c r="E267" s="144"/>
      <c r="F267" s="187"/>
      <c r="G267" s="187"/>
    </row>
    <row r="268" spans="1:7" s="116" customFormat="1" ht="12.75" x14ac:dyDescent="0.2">
      <c r="A268" s="114"/>
      <c r="B268" s="115"/>
      <c r="C268" s="114"/>
      <c r="D268" s="144"/>
      <c r="E268" s="144"/>
      <c r="F268" s="187"/>
      <c r="G268" s="187"/>
    </row>
    <row r="269" spans="1:7" s="116" customFormat="1" ht="12.75" x14ac:dyDescent="0.2">
      <c r="A269" s="114"/>
      <c r="B269" s="115"/>
      <c r="C269" s="114"/>
      <c r="D269" s="144"/>
      <c r="E269" s="144"/>
      <c r="F269" s="187"/>
      <c r="G269" s="187"/>
    </row>
    <row r="270" spans="1:7" s="116" customFormat="1" ht="12.75" x14ac:dyDescent="0.2">
      <c r="A270" s="114"/>
      <c r="B270" s="115"/>
      <c r="C270" s="114"/>
      <c r="D270" s="144"/>
      <c r="E270" s="144"/>
      <c r="F270" s="187"/>
      <c r="G270" s="187"/>
    </row>
    <row r="271" spans="1:7" s="116" customFormat="1" ht="12.75" x14ac:dyDescent="0.2">
      <c r="A271" s="114"/>
      <c r="B271" s="115"/>
      <c r="C271" s="114"/>
      <c r="D271" s="144"/>
      <c r="E271" s="144"/>
      <c r="F271" s="187"/>
      <c r="G271" s="187"/>
    </row>
    <row r="272" spans="1:7" s="116" customFormat="1" ht="12.75" x14ac:dyDescent="0.2">
      <c r="A272" s="114"/>
      <c r="B272" s="115"/>
      <c r="C272" s="114"/>
      <c r="D272" s="144"/>
      <c r="E272" s="144"/>
      <c r="F272" s="187"/>
      <c r="G272" s="187"/>
    </row>
    <row r="273" spans="1:7" s="116" customFormat="1" ht="12.75" x14ac:dyDescent="0.2">
      <c r="A273" s="114"/>
      <c r="B273" s="115"/>
      <c r="C273" s="114"/>
      <c r="D273" s="144"/>
      <c r="E273" s="144"/>
      <c r="F273" s="187"/>
      <c r="G273" s="187"/>
    </row>
    <row r="274" spans="1:7" s="116" customFormat="1" ht="12.75" x14ac:dyDescent="0.2">
      <c r="A274" s="114"/>
      <c r="B274" s="115"/>
      <c r="C274" s="114"/>
      <c r="D274" s="144"/>
      <c r="E274" s="144"/>
      <c r="F274" s="187"/>
      <c r="G274" s="187"/>
    </row>
    <row r="275" spans="1:7" s="116" customFormat="1" ht="12.75" x14ac:dyDescent="0.2">
      <c r="A275" s="114"/>
      <c r="B275" s="115"/>
      <c r="C275" s="114"/>
      <c r="D275" s="144"/>
      <c r="E275" s="144"/>
      <c r="F275" s="187"/>
      <c r="G275" s="187"/>
    </row>
    <row r="276" spans="1:7" s="116" customFormat="1" ht="12.75" x14ac:dyDescent="0.2">
      <c r="A276" s="114"/>
      <c r="B276" s="115"/>
      <c r="C276" s="114"/>
      <c r="D276" s="144"/>
      <c r="E276" s="144"/>
      <c r="F276" s="187"/>
      <c r="G276" s="187"/>
    </row>
    <row r="277" spans="1:7" s="116" customFormat="1" ht="12.75" x14ac:dyDescent="0.2">
      <c r="A277" s="114"/>
      <c r="B277" s="115"/>
      <c r="C277" s="114"/>
      <c r="D277" s="144"/>
      <c r="E277" s="144"/>
      <c r="F277" s="187"/>
      <c r="G277" s="187"/>
    </row>
    <row r="278" spans="1:7" s="116" customFormat="1" ht="12.75" x14ac:dyDescent="0.2">
      <c r="A278" s="114"/>
      <c r="B278" s="115"/>
      <c r="C278" s="114"/>
      <c r="D278" s="144"/>
      <c r="E278" s="144"/>
      <c r="F278" s="187"/>
      <c r="G278" s="187"/>
    </row>
    <row r="279" spans="1:7" s="116" customFormat="1" ht="12.75" x14ac:dyDescent="0.2">
      <c r="A279" s="114"/>
      <c r="B279" s="115"/>
      <c r="C279" s="114"/>
      <c r="D279" s="144"/>
      <c r="E279" s="144"/>
      <c r="F279" s="187"/>
      <c r="G279" s="187"/>
    </row>
    <row r="280" spans="1:7" s="116" customFormat="1" ht="12.75" x14ac:dyDescent="0.2">
      <c r="A280" s="114"/>
      <c r="B280" s="115"/>
      <c r="C280" s="114"/>
      <c r="D280" s="144"/>
      <c r="E280" s="144"/>
      <c r="F280" s="187"/>
      <c r="G280" s="187"/>
    </row>
    <row r="281" spans="1:7" s="116" customFormat="1" ht="12.75" x14ac:dyDescent="0.2">
      <c r="A281" s="114"/>
      <c r="B281" s="115"/>
      <c r="C281" s="114"/>
      <c r="D281" s="144"/>
      <c r="E281" s="144"/>
      <c r="F281" s="187"/>
      <c r="G281" s="187"/>
    </row>
    <row r="282" spans="1:7" s="116" customFormat="1" ht="12.75" x14ac:dyDescent="0.2">
      <c r="A282" s="114"/>
      <c r="B282" s="115"/>
      <c r="C282" s="114"/>
      <c r="D282" s="144"/>
      <c r="E282" s="144"/>
      <c r="F282" s="187"/>
      <c r="G282" s="187"/>
    </row>
    <row r="283" spans="1:7" s="116" customFormat="1" ht="12.75" x14ac:dyDescent="0.2">
      <c r="A283" s="114"/>
      <c r="B283" s="115"/>
      <c r="C283" s="114"/>
      <c r="D283" s="144"/>
      <c r="E283" s="144"/>
      <c r="F283" s="187"/>
      <c r="G283" s="187"/>
    </row>
    <row r="284" spans="1:7" s="116" customFormat="1" ht="12.75" x14ac:dyDescent="0.2">
      <c r="A284" s="114"/>
      <c r="B284" s="115"/>
      <c r="C284" s="114"/>
      <c r="D284" s="144"/>
      <c r="E284" s="144"/>
      <c r="F284" s="187"/>
      <c r="G284" s="187"/>
    </row>
    <row r="285" spans="1:7" s="116" customFormat="1" ht="12.75" x14ac:dyDescent="0.2">
      <c r="A285" s="114"/>
      <c r="B285" s="115"/>
      <c r="C285" s="114"/>
      <c r="D285" s="144"/>
      <c r="E285" s="144"/>
      <c r="F285" s="187"/>
      <c r="G285" s="187"/>
    </row>
    <row r="286" spans="1:7" s="116" customFormat="1" ht="12.75" x14ac:dyDescent="0.2">
      <c r="A286" s="114"/>
      <c r="B286" s="115"/>
      <c r="C286" s="114"/>
      <c r="D286" s="144"/>
      <c r="E286" s="144"/>
      <c r="F286" s="187"/>
      <c r="G286" s="187"/>
    </row>
    <row r="287" spans="1:7" s="116" customFormat="1" ht="12.75" x14ac:dyDescent="0.2">
      <c r="A287" s="114"/>
      <c r="B287" s="115"/>
      <c r="C287" s="114"/>
      <c r="D287" s="144"/>
      <c r="E287" s="144"/>
      <c r="F287" s="187"/>
      <c r="G287" s="187"/>
    </row>
    <row r="288" spans="1:7" s="116" customFormat="1" ht="12.75" x14ac:dyDescent="0.2">
      <c r="A288" s="114"/>
      <c r="B288" s="115"/>
      <c r="C288" s="114"/>
      <c r="D288" s="144"/>
      <c r="E288" s="144"/>
      <c r="F288" s="187"/>
      <c r="G288" s="187"/>
    </row>
    <row r="289" spans="1:7" s="116" customFormat="1" ht="12.75" x14ac:dyDescent="0.2">
      <c r="A289" s="114"/>
      <c r="B289" s="115"/>
      <c r="C289" s="114"/>
      <c r="D289" s="144"/>
      <c r="E289" s="144"/>
      <c r="F289" s="187"/>
      <c r="G289" s="187"/>
    </row>
    <row r="290" spans="1:7" s="116" customFormat="1" ht="12.75" x14ac:dyDescent="0.2">
      <c r="A290" s="114"/>
      <c r="B290" s="115"/>
      <c r="C290" s="114"/>
      <c r="D290" s="144"/>
      <c r="E290" s="144"/>
      <c r="F290" s="187"/>
      <c r="G290" s="187"/>
    </row>
    <row r="291" spans="1:7" s="116" customFormat="1" ht="12.75" x14ac:dyDescent="0.2">
      <c r="A291" s="114"/>
      <c r="B291" s="115"/>
      <c r="C291" s="114"/>
      <c r="D291" s="144"/>
      <c r="E291" s="144"/>
      <c r="F291" s="187"/>
      <c r="G291" s="187"/>
    </row>
    <row r="292" spans="1:7" s="116" customFormat="1" ht="12.75" x14ac:dyDescent="0.2">
      <c r="A292" s="114"/>
      <c r="B292" s="115"/>
      <c r="C292" s="114"/>
      <c r="D292" s="144"/>
      <c r="E292" s="144"/>
      <c r="F292" s="187"/>
      <c r="G292" s="187"/>
    </row>
    <row r="293" spans="1:7" s="116" customFormat="1" ht="12.75" x14ac:dyDescent="0.2">
      <c r="A293" s="114"/>
      <c r="B293" s="115"/>
      <c r="C293" s="114"/>
      <c r="D293" s="144"/>
      <c r="E293" s="144"/>
      <c r="F293" s="187"/>
      <c r="G293" s="187"/>
    </row>
    <row r="294" spans="1:7" s="116" customFormat="1" ht="12.75" x14ac:dyDescent="0.2">
      <c r="A294" s="114"/>
      <c r="B294" s="115"/>
      <c r="C294" s="114"/>
      <c r="D294" s="144"/>
      <c r="E294" s="144"/>
      <c r="F294" s="187"/>
      <c r="G294" s="187"/>
    </row>
    <row r="295" spans="1:7" s="116" customFormat="1" ht="12.75" x14ac:dyDescent="0.2">
      <c r="A295" s="114"/>
      <c r="B295" s="115"/>
      <c r="C295" s="114"/>
      <c r="D295" s="144"/>
      <c r="E295" s="144"/>
      <c r="F295" s="187"/>
      <c r="G295" s="187"/>
    </row>
    <row r="296" spans="1:7" s="116" customFormat="1" ht="12.75" x14ac:dyDescent="0.2">
      <c r="A296" s="114"/>
      <c r="B296" s="115"/>
      <c r="C296" s="114"/>
      <c r="D296" s="144"/>
      <c r="E296" s="144"/>
      <c r="F296" s="187"/>
      <c r="G296" s="187"/>
    </row>
    <row r="297" spans="1:7" s="116" customFormat="1" ht="12.75" x14ac:dyDescent="0.2">
      <c r="A297" s="114"/>
      <c r="B297" s="115"/>
      <c r="C297" s="114"/>
      <c r="D297" s="144"/>
      <c r="E297" s="144"/>
      <c r="F297" s="187"/>
      <c r="G297" s="187"/>
    </row>
    <row r="298" spans="1:7" s="116" customFormat="1" ht="12.75" x14ac:dyDescent="0.2">
      <c r="A298" s="114"/>
      <c r="B298" s="115"/>
      <c r="C298" s="114"/>
      <c r="D298" s="144"/>
      <c r="E298" s="144"/>
      <c r="F298" s="187"/>
      <c r="G298" s="187"/>
    </row>
    <row r="299" spans="1:7" s="116" customFormat="1" ht="12.75" x14ac:dyDescent="0.2">
      <c r="A299" s="114"/>
      <c r="B299" s="115"/>
      <c r="C299" s="114"/>
      <c r="D299" s="144"/>
      <c r="E299" s="144"/>
      <c r="F299" s="187"/>
      <c r="G299" s="187"/>
    </row>
    <row r="300" spans="1:7" s="116" customFormat="1" ht="12.75" x14ac:dyDescent="0.2">
      <c r="A300" s="114"/>
      <c r="B300" s="115"/>
      <c r="C300" s="114"/>
      <c r="D300" s="144"/>
      <c r="E300" s="144"/>
      <c r="F300" s="187"/>
      <c r="G300" s="187"/>
    </row>
    <row r="301" spans="1:7" s="116" customFormat="1" ht="12.75" x14ac:dyDescent="0.2">
      <c r="A301" s="114"/>
      <c r="B301" s="115"/>
      <c r="C301" s="114"/>
      <c r="D301" s="144"/>
      <c r="E301" s="144"/>
      <c r="F301" s="187"/>
      <c r="G301" s="187"/>
    </row>
    <row r="302" spans="1:7" s="116" customFormat="1" ht="12.75" x14ac:dyDescent="0.2">
      <c r="A302" s="114"/>
      <c r="B302" s="115"/>
      <c r="C302" s="114"/>
      <c r="D302" s="144"/>
      <c r="E302" s="144"/>
      <c r="F302" s="187"/>
      <c r="G302" s="187"/>
    </row>
    <row r="303" spans="1:7" s="116" customFormat="1" ht="12.75" x14ac:dyDescent="0.2">
      <c r="A303" s="114"/>
      <c r="B303" s="115"/>
      <c r="C303" s="114"/>
      <c r="D303" s="144"/>
      <c r="E303" s="144"/>
      <c r="F303" s="187"/>
      <c r="G303" s="187"/>
    </row>
    <row r="304" spans="1:7" s="116" customFormat="1" ht="12.75" x14ac:dyDescent="0.2">
      <c r="A304" s="114"/>
      <c r="B304" s="115"/>
      <c r="C304" s="114"/>
      <c r="D304" s="144"/>
      <c r="E304" s="144"/>
      <c r="F304" s="187"/>
      <c r="G304" s="187"/>
    </row>
    <row r="305" spans="1:7" s="116" customFormat="1" ht="12.75" x14ac:dyDescent="0.2">
      <c r="A305" s="114"/>
      <c r="B305" s="115"/>
      <c r="C305" s="114"/>
      <c r="D305" s="144"/>
      <c r="E305" s="144"/>
      <c r="F305" s="187"/>
      <c r="G305" s="187"/>
    </row>
    <row r="306" spans="1:7" s="116" customFormat="1" ht="12.75" x14ac:dyDescent="0.2">
      <c r="A306" s="114"/>
      <c r="B306" s="115"/>
      <c r="C306" s="114"/>
      <c r="D306" s="144"/>
      <c r="E306" s="144"/>
      <c r="F306" s="187"/>
      <c r="G306" s="187"/>
    </row>
    <row r="307" spans="1:7" s="116" customFormat="1" ht="12.75" x14ac:dyDescent="0.2">
      <c r="A307" s="114"/>
      <c r="B307" s="115"/>
      <c r="C307" s="114"/>
      <c r="D307" s="144"/>
      <c r="E307" s="144"/>
      <c r="F307" s="187"/>
      <c r="G307" s="187"/>
    </row>
    <row r="308" spans="1:7" s="116" customFormat="1" ht="12.75" x14ac:dyDescent="0.2">
      <c r="A308" s="114"/>
      <c r="B308" s="115"/>
      <c r="C308" s="114"/>
      <c r="D308" s="144"/>
      <c r="E308" s="144"/>
      <c r="F308" s="187"/>
      <c r="G308" s="187"/>
    </row>
    <row r="309" spans="1:7" s="116" customFormat="1" ht="12.75" x14ac:dyDescent="0.2">
      <c r="A309" s="114"/>
      <c r="B309" s="115"/>
      <c r="C309" s="114"/>
      <c r="D309" s="144"/>
      <c r="E309" s="144"/>
      <c r="F309" s="187"/>
      <c r="G309" s="187"/>
    </row>
    <row r="310" spans="1:7" s="116" customFormat="1" ht="12.75" x14ac:dyDescent="0.2">
      <c r="A310" s="114"/>
      <c r="B310" s="115"/>
      <c r="C310" s="114"/>
      <c r="D310" s="144"/>
      <c r="E310" s="144"/>
      <c r="F310" s="187"/>
      <c r="G310" s="187"/>
    </row>
    <row r="311" spans="1:7" s="116" customFormat="1" ht="12.75" x14ac:dyDescent="0.2">
      <c r="A311" s="114"/>
      <c r="B311" s="115"/>
      <c r="C311" s="114"/>
      <c r="D311" s="144"/>
      <c r="E311" s="144"/>
      <c r="F311" s="187"/>
      <c r="G311" s="187"/>
    </row>
    <row r="312" spans="1:7" s="116" customFormat="1" ht="12.75" x14ac:dyDescent="0.2">
      <c r="A312" s="114"/>
      <c r="B312" s="115"/>
      <c r="C312" s="114"/>
      <c r="D312" s="144"/>
      <c r="E312" s="144"/>
      <c r="F312" s="187"/>
      <c r="G312" s="187"/>
    </row>
    <row r="313" spans="1:7" s="116" customFormat="1" ht="12.75" x14ac:dyDescent="0.2">
      <c r="A313" s="114"/>
      <c r="B313" s="115"/>
      <c r="C313" s="114"/>
      <c r="D313" s="144"/>
      <c r="E313" s="144"/>
      <c r="F313" s="187"/>
      <c r="G313" s="187"/>
    </row>
    <row r="314" spans="1:7" s="116" customFormat="1" ht="12.75" x14ac:dyDescent="0.2">
      <c r="A314" s="114"/>
      <c r="B314" s="115"/>
      <c r="C314" s="114"/>
      <c r="D314" s="144"/>
      <c r="E314" s="144"/>
      <c r="F314" s="187"/>
      <c r="G314" s="187"/>
    </row>
    <row r="315" spans="1:7" s="116" customFormat="1" ht="12.75" x14ac:dyDescent="0.2">
      <c r="A315" s="114"/>
      <c r="B315" s="115"/>
      <c r="C315" s="114"/>
      <c r="D315" s="144"/>
      <c r="E315" s="144"/>
      <c r="F315" s="187"/>
      <c r="G315" s="187"/>
    </row>
    <row r="316" spans="1:7" s="116" customFormat="1" ht="12.75" x14ac:dyDescent="0.2">
      <c r="A316" s="114"/>
      <c r="B316" s="115"/>
      <c r="C316" s="114"/>
      <c r="D316" s="144"/>
      <c r="E316" s="144"/>
      <c r="F316" s="187"/>
      <c r="G316" s="187"/>
    </row>
    <row r="317" spans="1:7" s="116" customFormat="1" ht="12.75" x14ac:dyDescent="0.2">
      <c r="A317" s="114"/>
      <c r="B317" s="115"/>
      <c r="C317" s="114"/>
      <c r="D317" s="144"/>
      <c r="E317" s="144"/>
      <c r="F317" s="187"/>
      <c r="G317" s="187"/>
    </row>
    <row r="318" spans="1:7" s="116" customFormat="1" ht="12.75" x14ac:dyDescent="0.2">
      <c r="A318" s="114"/>
      <c r="B318" s="115"/>
      <c r="C318" s="114"/>
      <c r="D318" s="144"/>
      <c r="E318" s="144"/>
      <c r="F318" s="187"/>
      <c r="G318" s="187"/>
    </row>
    <row r="319" spans="1:7" s="116" customFormat="1" ht="12.75" x14ac:dyDescent="0.2">
      <c r="A319" s="114"/>
      <c r="B319" s="115"/>
      <c r="C319" s="114"/>
      <c r="D319" s="144"/>
      <c r="E319" s="144"/>
      <c r="F319" s="187"/>
      <c r="G319" s="187"/>
    </row>
    <row r="320" spans="1:7" s="116" customFormat="1" ht="12.75" x14ac:dyDescent="0.2">
      <c r="A320" s="114"/>
      <c r="B320" s="115"/>
      <c r="C320" s="114"/>
      <c r="D320" s="144"/>
      <c r="E320" s="144"/>
      <c r="F320" s="187"/>
      <c r="G320" s="187"/>
    </row>
    <row r="321" spans="1:7" s="116" customFormat="1" ht="12.75" x14ac:dyDescent="0.2">
      <c r="A321" s="114"/>
      <c r="B321" s="115"/>
      <c r="C321" s="114"/>
      <c r="D321" s="144"/>
      <c r="E321" s="144"/>
      <c r="F321" s="187"/>
      <c r="G321" s="187"/>
    </row>
    <row r="322" spans="1:7" s="116" customFormat="1" ht="12.75" x14ac:dyDescent="0.2">
      <c r="A322" s="114"/>
      <c r="B322" s="115"/>
      <c r="C322" s="114"/>
      <c r="D322" s="144"/>
      <c r="E322" s="144"/>
      <c r="F322" s="187"/>
      <c r="G322" s="187"/>
    </row>
    <row r="323" spans="1:7" s="116" customFormat="1" ht="12.75" x14ac:dyDescent="0.2">
      <c r="A323" s="114"/>
      <c r="B323" s="115"/>
      <c r="C323" s="114"/>
      <c r="D323" s="144"/>
      <c r="E323" s="144"/>
      <c r="F323" s="187"/>
      <c r="G323" s="187"/>
    </row>
    <row r="324" spans="1:7" s="116" customFormat="1" ht="12.75" x14ac:dyDescent="0.2">
      <c r="A324" s="114"/>
      <c r="B324" s="115"/>
      <c r="C324" s="114"/>
      <c r="D324" s="144"/>
      <c r="E324" s="144"/>
      <c r="F324" s="187"/>
      <c r="G324" s="187"/>
    </row>
    <row r="325" spans="1:7" s="116" customFormat="1" ht="12.75" x14ac:dyDescent="0.2">
      <c r="A325" s="114"/>
      <c r="B325" s="115"/>
      <c r="C325" s="114"/>
      <c r="D325" s="144"/>
      <c r="E325" s="144"/>
      <c r="F325" s="187"/>
      <c r="G325" s="187"/>
    </row>
    <row r="326" spans="1:7" s="116" customFormat="1" ht="12.75" x14ac:dyDescent="0.2">
      <c r="A326" s="114"/>
      <c r="B326" s="115"/>
      <c r="C326" s="114"/>
      <c r="D326" s="144"/>
      <c r="E326" s="144"/>
      <c r="F326" s="187"/>
      <c r="G326" s="187"/>
    </row>
    <row r="327" spans="1:7" s="116" customFormat="1" ht="12.75" x14ac:dyDescent="0.2">
      <c r="A327" s="114"/>
      <c r="B327" s="115"/>
      <c r="C327" s="114"/>
      <c r="D327" s="144"/>
      <c r="E327" s="144"/>
      <c r="F327" s="187"/>
      <c r="G327" s="187"/>
    </row>
    <row r="328" spans="1:7" s="116" customFormat="1" ht="12.75" x14ac:dyDescent="0.2">
      <c r="A328" s="114"/>
      <c r="B328" s="115"/>
      <c r="C328" s="114"/>
      <c r="D328" s="144"/>
      <c r="E328" s="144"/>
      <c r="F328" s="187"/>
      <c r="G328" s="187"/>
    </row>
    <row r="329" spans="1:7" s="116" customFormat="1" ht="12.75" x14ac:dyDescent="0.2">
      <c r="A329" s="114"/>
      <c r="B329" s="115"/>
      <c r="C329" s="114"/>
      <c r="D329" s="144"/>
      <c r="E329" s="144"/>
      <c r="F329" s="187"/>
      <c r="G329" s="187"/>
    </row>
    <row r="330" spans="1:7" s="116" customFormat="1" ht="12.75" x14ac:dyDescent="0.2">
      <c r="A330" s="114"/>
      <c r="B330" s="115"/>
      <c r="C330" s="114"/>
      <c r="D330" s="144"/>
      <c r="E330" s="144"/>
      <c r="F330" s="187"/>
      <c r="G330" s="187"/>
    </row>
    <row r="331" spans="1:7" s="116" customFormat="1" ht="12.75" x14ac:dyDescent="0.2">
      <c r="A331" s="114"/>
      <c r="B331" s="115"/>
      <c r="C331" s="114"/>
      <c r="D331" s="144"/>
      <c r="E331" s="144"/>
      <c r="F331" s="187"/>
      <c r="G331" s="187"/>
    </row>
    <row r="332" spans="1:7" s="116" customFormat="1" ht="12.75" x14ac:dyDescent="0.2">
      <c r="A332" s="114"/>
      <c r="B332" s="115"/>
      <c r="C332" s="114"/>
      <c r="D332" s="144"/>
      <c r="E332" s="144"/>
      <c r="F332" s="187"/>
      <c r="G332" s="187"/>
    </row>
    <row r="333" spans="1:7" s="116" customFormat="1" ht="12.75" x14ac:dyDescent="0.2">
      <c r="A333" s="114"/>
      <c r="B333" s="115"/>
      <c r="C333" s="114"/>
      <c r="D333" s="144"/>
      <c r="E333" s="144"/>
      <c r="F333" s="187"/>
      <c r="G333" s="187"/>
    </row>
    <row r="334" spans="1:7" s="116" customFormat="1" ht="12.75" x14ac:dyDescent="0.2">
      <c r="A334" s="114"/>
      <c r="B334" s="115"/>
      <c r="C334" s="114"/>
      <c r="D334" s="144"/>
      <c r="E334" s="144"/>
      <c r="F334" s="187"/>
      <c r="G334" s="187"/>
    </row>
    <row r="335" spans="1:7" s="116" customFormat="1" ht="12.75" x14ac:dyDescent="0.2">
      <c r="A335" s="114"/>
      <c r="B335" s="115"/>
      <c r="C335" s="114"/>
      <c r="D335" s="144"/>
      <c r="E335" s="144"/>
      <c r="F335" s="187"/>
      <c r="G335" s="187"/>
    </row>
    <row r="336" spans="1:7" s="116" customFormat="1" ht="12.75" x14ac:dyDescent="0.2">
      <c r="A336" s="114"/>
      <c r="B336" s="115"/>
      <c r="C336" s="114"/>
      <c r="D336" s="144"/>
      <c r="E336" s="144"/>
      <c r="F336" s="187"/>
      <c r="G336" s="187"/>
    </row>
    <row r="337" spans="1:7" s="116" customFormat="1" ht="12.75" x14ac:dyDescent="0.2">
      <c r="A337" s="114"/>
      <c r="B337" s="115"/>
      <c r="C337" s="114"/>
      <c r="D337" s="144"/>
      <c r="E337" s="144"/>
      <c r="F337" s="187"/>
      <c r="G337" s="187"/>
    </row>
    <row r="338" spans="1:7" s="116" customFormat="1" ht="12.75" x14ac:dyDescent="0.2">
      <c r="A338" s="114"/>
      <c r="B338" s="115"/>
      <c r="C338" s="114"/>
      <c r="D338" s="144"/>
      <c r="E338" s="144"/>
      <c r="F338" s="187"/>
      <c r="G338" s="187"/>
    </row>
    <row r="339" spans="1:7" s="116" customFormat="1" ht="12.75" x14ac:dyDescent="0.2">
      <c r="A339" s="114"/>
      <c r="B339" s="115"/>
      <c r="C339" s="114"/>
      <c r="D339" s="144"/>
      <c r="E339" s="144"/>
      <c r="F339" s="187"/>
      <c r="G339" s="187"/>
    </row>
    <row r="340" spans="1:7" s="116" customFormat="1" ht="12.75" x14ac:dyDescent="0.2">
      <c r="A340" s="114"/>
      <c r="B340" s="115"/>
      <c r="C340" s="114"/>
      <c r="D340" s="144"/>
      <c r="E340" s="144"/>
      <c r="F340" s="187"/>
      <c r="G340" s="187"/>
    </row>
    <row r="341" spans="1:7" s="116" customFormat="1" ht="12.75" x14ac:dyDescent="0.2">
      <c r="A341" s="114"/>
      <c r="B341" s="115"/>
      <c r="C341" s="114"/>
      <c r="D341" s="144"/>
      <c r="E341" s="144"/>
      <c r="F341" s="187"/>
      <c r="G341" s="187"/>
    </row>
    <row r="342" spans="1:7" s="116" customFormat="1" ht="12.75" x14ac:dyDescent="0.2">
      <c r="A342" s="114"/>
      <c r="B342" s="115"/>
      <c r="C342" s="114"/>
      <c r="D342" s="144"/>
      <c r="E342" s="144"/>
      <c r="F342" s="187"/>
      <c r="G342" s="187"/>
    </row>
    <row r="343" spans="1:7" s="116" customFormat="1" ht="12.75" x14ac:dyDescent="0.2">
      <c r="A343" s="114"/>
      <c r="B343" s="115"/>
      <c r="C343" s="114"/>
      <c r="D343" s="144"/>
      <c r="E343" s="144"/>
      <c r="F343" s="187"/>
      <c r="G343" s="187"/>
    </row>
    <row r="344" spans="1:7" s="116" customFormat="1" ht="12.75" x14ac:dyDescent="0.2">
      <c r="A344" s="114"/>
      <c r="B344" s="115"/>
      <c r="C344" s="114"/>
      <c r="D344" s="144"/>
      <c r="E344" s="144"/>
      <c r="F344" s="187"/>
      <c r="G344" s="187"/>
    </row>
    <row r="345" spans="1:7" s="116" customFormat="1" ht="12.75" x14ac:dyDescent="0.2">
      <c r="A345" s="114"/>
      <c r="B345" s="115"/>
      <c r="C345" s="114"/>
      <c r="D345" s="144"/>
      <c r="E345" s="144"/>
      <c r="F345" s="187"/>
      <c r="G345" s="187"/>
    </row>
    <row r="346" spans="1:7" s="116" customFormat="1" ht="12.75" x14ac:dyDescent="0.2">
      <c r="A346" s="114"/>
      <c r="B346" s="115"/>
      <c r="C346" s="114"/>
      <c r="D346" s="144"/>
      <c r="E346" s="144"/>
      <c r="F346" s="187"/>
      <c r="G346" s="187"/>
    </row>
    <row r="347" spans="1:7" s="116" customFormat="1" ht="12.75" x14ac:dyDescent="0.2">
      <c r="A347" s="114"/>
      <c r="B347" s="115"/>
      <c r="C347" s="114"/>
      <c r="D347" s="144"/>
      <c r="E347" s="144"/>
      <c r="F347" s="187"/>
      <c r="G347" s="187"/>
    </row>
    <row r="348" spans="1:7" s="116" customFormat="1" ht="12.75" x14ac:dyDescent="0.2">
      <c r="A348" s="114"/>
      <c r="B348" s="115"/>
      <c r="C348" s="114"/>
      <c r="D348" s="144"/>
      <c r="E348" s="144"/>
      <c r="F348" s="187"/>
      <c r="G348" s="187"/>
    </row>
    <row r="349" spans="1:7" s="116" customFormat="1" ht="12.75" x14ac:dyDescent="0.2">
      <c r="A349" s="114"/>
      <c r="B349" s="115"/>
      <c r="C349" s="114"/>
      <c r="D349" s="144"/>
      <c r="E349" s="144"/>
      <c r="F349" s="187"/>
      <c r="G349" s="187"/>
    </row>
    <row r="350" spans="1:7" s="116" customFormat="1" ht="12.75" x14ac:dyDescent="0.2">
      <c r="A350" s="114"/>
      <c r="B350" s="115"/>
      <c r="C350" s="114"/>
      <c r="D350" s="144"/>
      <c r="E350" s="144"/>
      <c r="F350" s="187"/>
      <c r="G350" s="187"/>
    </row>
    <row r="351" spans="1:7" s="116" customFormat="1" ht="12.75" x14ac:dyDescent="0.2">
      <c r="A351" s="114"/>
      <c r="B351" s="115"/>
      <c r="C351" s="114"/>
      <c r="D351" s="144"/>
      <c r="E351" s="144"/>
      <c r="F351" s="187"/>
      <c r="G351" s="187"/>
    </row>
    <row r="352" spans="1:7" s="116" customFormat="1" ht="12.75" x14ac:dyDescent="0.2">
      <c r="A352" s="114"/>
      <c r="B352" s="115"/>
      <c r="C352" s="114"/>
      <c r="D352" s="144"/>
      <c r="E352" s="144"/>
      <c r="F352" s="187"/>
      <c r="G352" s="187"/>
    </row>
    <row r="353" spans="1:7" s="116" customFormat="1" ht="12.75" x14ac:dyDescent="0.2">
      <c r="A353" s="114"/>
      <c r="B353" s="115"/>
      <c r="C353" s="114"/>
      <c r="D353" s="144"/>
      <c r="E353" s="144"/>
      <c r="F353" s="187"/>
      <c r="G353" s="187"/>
    </row>
    <row r="354" spans="1:7" s="116" customFormat="1" ht="12.75" x14ac:dyDescent="0.2">
      <c r="A354" s="114"/>
      <c r="B354" s="115"/>
      <c r="C354" s="114"/>
      <c r="D354" s="144"/>
      <c r="E354" s="144"/>
      <c r="F354" s="187"/>
      <c r="G354" s="187"/>
    </row>
    <row r="355" spans="1:7" s="116" customFormat="1" ht="12.75" x14ac:dyDescent="0.2">
      <c r="A355" s="114"/>
      <c r="B355" s="115"/>
      <c r="C355" s="114"/>
      <c r="D355" s="144"/>
      <c r="E355" s="144"/>
      <c r="F355" s="187"/>
      <c r="G355" s="187"/>
    </row>
    <row r="356" spans="1:7" s="116" customFormat="1" ht="12.75" x14ac:dyDescent="0.2">
      <c r="A356" s="114"/>
      <c r="B356" s="115"/>
      <c r="C356" s="114"/>
      <c r="D356" s="144"/>
      <c r="E356" s="144"/>
      <c r="F356" s="187"/>
      <c r="G356" s="187"/>
    </row>
    <row r="357" spans="1:7" s="116" customFormat="1" ht="12.75" x14ac:dyDescent="0.2">
      <c r="A357" s="114"/>
      <c r="B357" s="115"/>
      <c r="C357" s="114"/>
      <c r="D357" s="144"/>
      <c r="E357" s="144"/>
      <c r="F357" s="187"/>
      <c r="G357" s="187"/>
    </row>
    <row r="358" spans="1:7" s="116" customFormat="1" ht="12.75" x14ac:dyDescent="0.2">
      <c r="A358" s="114"/>
      <c r="B358" s="115"/>
      <c r="C358" s="114"/>
      <c r="D358" s="144"/>
      <c r="E358" s="144"/>
      <c r="F358" s="187"/>
      <c r="G358" s="187"/>
    </row>
    <row r="359" spans="1:7" s="116" customFormat="1" ht="12.75" x14ac:dyDescent="0.2">
      <c r="A359" s="114"/>
      <c r="B359" s="115"/>
      <c r="C359" s="114"/>
      <c r="D359" s="144"/>
      <c r="E359" s="144"/>
      <c r="F359" s="187"/>
      <c r="G359" s="187"/>
    </row>
    <row r="360" spans="1:7" s="116" customFormat="1" ht="12.75" x14ac:dyDescent="0.2">
      <c r="A360" s="114"/>
      <c r="B360" s="115"/>
      <c r="C360" s="114"/>
      <c r="D360" s="144"/>
      <c r="E360" s="144"/>
      <c r="F360" s="187"/>
      <c r="G360" s="187"/>
    </row>
    <row r="361" spans="1:7" s="116" customFormat="1" ht="12.75" x14ac:dyDescent="0.2">
      <c r="A361" s="114"/>
      <c r="B361" s="115"/>
      <c r="C361" s="114"/>
      <c r="D361" s="144"/>
      <c r="E361" s="144"/>
      <c r="F361" s="187"/>
      <c r="G361" s="187"/>
    </row>
    <row r="362" spans="1:7" s="116" customFormat="1" ht="12.75" x14ac:dyDescent="0.2">
      <c r="A362" s="114"/>
      <c r="B362" s="115"/>
      <c r="C362" s="114"/>
      <c r="D362" s="144"/>
      <c r="E362" s="144"/>
      <c r="F362" s="187"/>
      <c r="G362" s="187"/>
    </row>
    <row r="363" spans="1:7" s="116" customFormat="1" ht="12.75" x14ac:dyDescent="0.2">
      <c r="A363" s="114"/>
      <c r="B363" s="115"/>
      <c r="C363" s="114"/>
      <c r="D363" s="144"/>
      <c r="E363" s="144"/>
      <c r="F363" s="187"/>
      <c r="G363" s="187"/>
    </row>
    <row r="364" spans="1:7" s="116" customFormat="1" ht="12.75" x14ac:dyDescent="0.2">
      <c r="A364" s="114"/>
      <c r="B364" s="115"/>
      <c r="C364" s="114"/>
      <c r="D364" s="144"/>
      <c r="E364" s="144"/>
      <c r="F364" s="187"/>
      <c r="G364" s="187"/>
    </row>
    <row r="365" spans="1:7" s="116" customFormat="1" ht="12.75" x14ac:dyDescent="0.2">
      <c r="A365" s="114"/>
      <c r="B365" s="115"/>
      <c r="C365" s="114"/>
      <c r="D365" s="144"/>
      <c r="E365" s="144"/>
      <c r="F365" s="187"/>
      <c r="G365" s="187"/>
    </row>
    <row r="366" spans="1:7" s="116" customFormat="1" ht="12.75" x14ac:dyDescent="0.2">
      <c r="A366" s="114"/>
      <c r="B366" s="115"/>
      <c r="C366" s="114"/>
      <c r="D366" s="144"/>
      <c r="E366" s="144"/>
      <c r="F366" s="187"/>
      <c r="G366" s="187"/>
    </row>
    <row r="367" spans="1:7" s="116" customFormat="1" ht="12.75" x14ac:dyDescent="0.2">
      <c r="A367" s="114"/>
      <c r="B367" s="115"/>
      <c r="C367" s="114"/>
      <c r="D367" s="144"/>
      <c r="E367" s="144"/>
      <c r="F367" s="187"/>
      <c r="G367" s="187"/>
    </row>
    <row r="368" spans="1:7" s="116" customFormat="1" ht="12.75" x14ac:dyDescent="0.2">
      <c r="A368" s="114"/>
      <c r="B368" s="115"/>
      <c r="C368" s="114"/>
      <c r="D368" s="144"/>
      <c r="E368" s="144"/>
      <c r="F368" s="187"/>
      <c r="G368" s="187"/>
    </row>
    <row r="369" spans="1:7" s="116" customFormat="1" ht="12.75" x14ac:dyDescent="0.2">
      <c r="A369" s="114"/>
      <c r="B369" s="115"/>
      <c r="C369" s="114"/>
      <c r="D369" s="144"/>
      <c r="E369" s="144"/>
      <c r="F369" s="187"/>
      <c r="G369" s="187"/>
    </row>
    <row r="370" spans="1:7" s="116" customFormat="1" ht="12.75" x14ac:dyDescent="0.2">
      <c r="A370" s="114"/>
      <c r="B370" s="115"/>
      <c r="C370" s="114"/>
      <c r="D370" s="144"/>
      <c r="E370" s="144"/>
      <c r="F370" s="187"/>
      <c r="G370" s="187"/>
    </row>
    <row r="371" spans="1:7" s="116" customFormat="1" ht="12.75" x14ac:dyDescent="0.2">
      <c r="A371" s="114"/>
      <c r="B371" s="115"/>
      <c r="C371" s="114"/>
      <c r="D371" s="144"/>
      <c r="E371" s="144"/>
      <c r="F371" s="187"/>
      <c r="G371" s="187"/>
    </row>
    <row r="372" spans="1:7" s="116" customFormat="1" ht="12.75" x14ac:dyDescent="0.2">
      <c r="A372" s="114"/>
      <c r="B372" s="115"/>
      <c r="C372" s="114"/>
      <c r="D372" s="144"/>
      <c r="E372" s="144"/>
      <c r="F372" s="187"/>
      <c r="G372" s="187"/>
    </row>
    <row r="373" spans="1:7" s="116" customFormat="1" ht="12.75" x14ac:dyDescent="0.2">
      <c r="A373" s="114"/>
      <c r="B373" s="115"/>
      <c r="C373" s="114"/>
      <c r="D373" s="144"/>
      <c r="E373" s="144"/>
      <c r="F373" s="187"/>
      <c r="G373" s="187"/>
    </row>
    <row r="374" spans="1:7" s="116" customFormat="1" ht="12.75" x14ac:dyDescent="0.2">
      <c r="A374" s="114"/>
      <c r="B374" s="115"/>
      <c r="C374" s="114"/>
      <c r="D374" s="144"/>
      <c r="E374" s="144"/>
      <c r="F374" s="187"/>
      <c r="G374" s="187"/>
    </row>
    <row r="375" spans="1:7" s="116" customFormat="1" ht="12.75" x14ac:dyDescent="0.2">
      <c r="A375" s="114"/>
      <c r="B375" s="115"/>
      <c r="C375" s="114"/>
      <c r="D375" s="144"/>
      <c r="E375" s="144"/>
      <c r="F375" s="187"/>
      <c r="G375" s="187"/>
    </row>
    <row r="376" spans="1:7" s="116" customFormat="1" ht="12.75" x14ac:dyDescent="0.2">
      <c r="A376" s="114"/>
      <c r="B376" s="115"/>
      <c r="C376" s="114"/>
      <c r="D376" s="144"/>
      <c r="E376" s="144"/>
      <c r="F376" s="187"/>
      <c r="G376" s="187"/>
    </row>
    <row r="377" spans="1:7" s="116" customFormat="1" ht="12.75" x14ac:dyDescent="0.2">
      <c r="A377" s="114"/>
      <c r="B377" s="115"/>
      <c r="C377" s="114"/>
      <c r="D377" s="144"/>
      <c r="E377" s="144"/>
      <c r="F377" s="187"/>
      <c r="G377" s="187"/>
    </row>
    <row r="378" spans="1:7" s="116" customFormat="1" ht="12.75" x14ac:dyDescent="0.2">
      <c r="A378" s="114"/>
      <c r="B378" s="115"/>
      <c r="C378" s="114"/>
      <c r="D378" s="144"/>
      <c r="E378" s="144"/>
      <c r="F378" s="187"/>
      <c r="G378" s="187"/>
    </row>
    <row r="379" spans="1:7" s="116" customFormat="1" ht="12.75" x14ac:dyDescent="0.2">
      <c r="A379" s="114"/>
      <c r="B379" s="115"/>
      <c r="C379" s="114"/>
      <c r="D379" s="144"/>
      <c r="E379" s="144"/>
      <c r="F379" s="187"/>
      <c r="G379" s="187"/>
    </row>
    <row r="380" spans="1:7" s="116" customFormat="1" ht="12.75" x14ac:dyDescent="0.2">
      <c r="A380" s="114"/>
      <c r="B380" s="115"/>
      <c r="C380" s="114"/>
      <c r="D380" s="144"/>
      <c r="E380" s="144"/>
      <c r="F380" s="187"/>
      <c r="G380" s="187"/>
    </row>
    <row r="381" spans="1:7" s="116" customFormat="1" ht="12.75" x14ac:dyDescent="0.2">
      <c r="A381" s="114"/>
      <c r="B381" s="115"/>
      <c r="C381" s="114"/>
      <c r="D381" s="144"/>
      <c r="E381" s="144"/>
      <c r="F381" s="187"/>
      <c r="G381" s="187"/>
    </row>
    <row r="382" spans="1:7" s="116" customFormat="1" ht="12.75" x14ac:dyDescent="0.2">
      <c r="A382" s="114"/>
      <c r="B382" s="115"/>
      <c r="C382" s="114"/>
      <c r="D382" s="144"/>
      <c r="E382" s="144"/>
      <c r="F382" s="187"/>
      <c r="G382" s="187"/>
    </row>
    <row r="383" spans="1:7" s="116" customFormat="1" ht="12.75" x14ac:dyDescent="0.2">
      <c r="A383" s="114"/>
      <c r="B383" s="115"/>
      <c r="C383" s="114"/>
      <c r="D383" s="144"/>
      <c r="E383" s="144"/>
      <c r="F383" s="187"/>
      <c r="G383" s="187"/>
    </row>
    <row r="384" spans="1:7" s="116" customFormat="1" ht="12.75" x14ac:dyDescent="0.2">
      <c r="A384" s="114"/>
      <c r="B384" s="115"/>
      <c r="C384" s="114"/>
      <c r="D384" s="144"/>
      <c r="E384" s="144"/>
      <c r="F384" s="187"/>
      <c r="G384" s="187"/>
    </row>
    <row r="385" spans="1:7" s="116" customFormat="1" ht="12.75" x14ac:dyDescent="0.2">
      <c r="A385" s="114"/>
      <c r="B385" s="115"/>
      <c r="C385" s="114"/>
      <c r="D385" s="144"/>
      <c r="E385" s="144"/>
      <c r="F385" s="187"/>
      <c r="G385" s="187"/>
    </row>
    <row r="386" spans="1:7" s="116" customFormat="1" ht="12.75" x14ac:dyDescent="0.2">
      <c r="A386" s="114"/>
      <c r="B386" s="115"/>
      <c r="C386" s="114"/>
      <c r="D386" s="144"/>
      <c r="E386" s="144"/>
      <c r="F386" s="187"/>
      <c r="G386" s="187"/>
    </row>
    <row r="387" spans="1:7" s="116" customFormat="1" ht="12.75" x14ac:dyDescent="0.2">
      <c r="A387" s="114"/>
      <c r="B387" s="115"/>
      <c r="C387" s="114"/>
      <c r="D387" s="144"/>
      <c r="E387" s="144"/>
      <c r="F387" s="187"/>
      <c r="G387" s="187"/>
    </row>
    <row r="388" spans="1:7" s="116" customFormat="1" ht="12.75" x14ac:dyDescent="0.2">
      <c r="A388" s="114"/>
      <c r="B388" s="115"/>
      <c r="C388" s="114"/>
      <c r="D388" s="144"/>
      <c r="E388" s="144"/>
      <c r="F388" s="187"/>
      <c r="G388" s="187"/>
    </row>
    <row r="389" spans="1:7" s="116" customFormat="1" ht="12.75" x14ac:dyDescent="0.2">
      <c r="A389" s="114"/>
      <c r="B389" s="115"/>
      <c r="C389" s="114"/>
      <c r="D389" s="144"/>
      <c r="E389" s="144"/>
      <c r="F389" s="187"/>
      <c r="G389" s="187"/>
    </row>
    <row r="390" spans="1:7" s="116" customFormat="1" ht="12.75" x14ac:dyDescent="0.2">
      <c r="A390" s="114"/>
      <c r="B390" s="115"/>
      <c r="C390" s="114"/>
      <c r="D390" s="144"/>
      <c r="E390" s="144"/>
      <c r="F390" s="187"/>
      <c r="G390" s="187"/>
    </row>
    <row r="391" spans="1:7" s="116" customFormat="1" ht="12.75" x14ac:dyDescent="0.2">
      <c r="A391" s="114"/>
      <c r="B391" s="115"/>
      <c r="C391" s="114"/>
      <c r="D391" s="144"/>
      <c r="E391" s="144"/>
      <c r="F391" s="187"/>
      <c r="G391" s="187"/>
    </row>
    <row r="392" spans="1:7" s="116" customFormat="1" ht="12.75" x14ac:dyDescent="0.2">
      <c r="A392" s="114"/>
      <c r="B392" s="115"/>
      <c r="C392" s="114"/>
      <c r="D392" s="144"/>
      <c r="E392" s="144"/>
      <c r="F392" s="187"/>
      <c r="G392" s="187"/>
    </row>
    <row r="393" spans="1:7" s="116" customFormat="1" ht="12.75" x14ac:dyDescent="0.2">
      <c r="A393" s="114"/>
      <c r="B393" s="115"/>
      <c r="C393" s="114"/>
      <c r="D393" s="144"/>
      <c r="E393" s="144"/>
      <c r="F393" s="187"/>
      <c r="G393" s="187"/>
    </row>
    <row r="394" spans="1:7" s="116" customFormat="1" ht="12.75" x14ac:dyDescent="0.2">
      <c r="A394" s="114"/>
      <c r="B394" s="115"/>
      <c r="C394" s="114"/>
      <c r="D394" s="144"/>
      <c r="E394" s="144"/>
      <c r="F394" s="187"/>
      <c r="G394" s="187"/>
    </row>
    <row r="395" spans="1:7" s="116" customFormat="1" ht="12.75" x14ac:dyDescent="0.2">
      <c r="A395" s="114"/>
      <c r="B395" s="115"/>
      <c r="C395" s="114"/>
      <c r="D395" s="144"/>
      <c r="E395" s="144"/>
      <c r="F395" s="187"/>
      <c r="G395" s="187"/>
    </row>
    <row r="396" spans="1:7" s="116" customFormat="1" ht="12.75" x14ac:dyDescent="0.2">
      <c r="A396" s="114"/>
      <c r="B396" s="115"/>
      <c r="C396" s="114"/>
      <c r="D396" s="144"/>
      <c r="E396" s="144"/>
      <c r="F396" s="187"/>
      <c r="G396" s="187"/>
    </row>
    <row r="397" spans="1:7" s="116" customFormat="1" ht="12.75" x14ac:dyDescent="0.2">
      <c r="A397" s="114"/>
      <c r="B397" s="115"/>
      <c r="C397" s="114"/>
      <c r="D397" s="144"/>
      <c r="E397" s="144"/>
      <c r="F397" s="187"/>
      <c r="G397" s="187"/>
    </row>
    <row r="398" spans="1:7" s="116" customFormat="1" ht="12.75" x14ac:dyDescent="0.2">
      <c r="A398" s="114"/>
      <c r="B398" s="115"/>
      <c r="C398" s="114"/>
      <c r="D398" s="144"/>
      <c r="E398" s="144"/>
      <c r="F398" s="187"/>
      <c r="G398" s="187"/>
    </row>
    <row r="399" spans="1:7" s="116" customFormat="1" ht="12.75" x14ac:dyDescent="0.2">
      <c r="A399" s="114"/>
      <c r="B399" s="115"/>
      <c r="C399" s="114"/>
      <c r="D399" s="144"/>
      <c r="E399" s="144"/>
      <c r="F399" s="187"/>
      <c r="G399" s="187"/>
    </row>
    <row r="400" spans="1:7" s="116" customFormat="1" ht="12.75" x14ac:dyDescent="0.2">
      <c r="A400" s="114"/>
      <c r="B400" s="115"/>
      <c r="C400" s="114"/>
      <c r="D400" s="144"/>
      <c r="E400" s="144"/>
      <c r="F400" s="187"/>
      <c r="G400" s="187"/>
    </row>
    <row r="401" spans="1:7" s="116" customFormat="1" ht="12.75" x14ac:dyDescent="0.2">
      <c r="A401" s="114"/>
      <c r="B401" s="115"/>
      <c r="C401" s="114"/>
      <c r="D401" s="144"/>
      <c r="E401" s="144"/>
      <c r="F401" s="187"/>
      <c r="G401" s="187"/>
    </row>
    <row r="402" spans="1:7" s="116" customFormat="1" ht="12.75" x14ac:dyDescent="0.2">
      <c r="A402" s="114"/>
      <c r="B402" s="115"/>
      <c r="C402" s="114"/>
      <c r="D402" s="144"/>
      <c r="E402" s="144"/>
      <c r="F402" s="187"/>
      <c r="G402" s="187"/>
    </row>
    <row r="403" spans="1:7" s="116" customFormat="1" ht="12.75" x14ac:dyDescent="0.2">
      <c r="A403" s="114"/>
      <c r="B403" s="115"/>
      <c r="C403" s="114"/>
      <c r="D403" s="144"/>
      <c r="E403" s="144"/>
      <c r="F403" s="187"/>
      <c r="G403" s="187"/>
    </row>
    <row r="404" spans="1:7" s="116" customFormat="1" ht="12.75" x14ac:dyDescent="0.2">
      <c r="A404" s="114"/>
      <c r="B404" s="115"/>
      <c r="C404" s="114"/>
      <c r="D404" s="144"/>
      <c r="E404" s="144"/>
      <c r="F404" s="187"/>
      <c r="G404" s="187"/>
    </row>
    <row r="405" spans="1:7" s="116" customFormat="1" ht="12.75" x14ac:dyDescent="0.2">
      <c r="A405" s="114"/>
      <c r="B405" s="115"/>
      <c r="C405" s="114"/>
      <c r="D405" s="144"/>
      <c r="E405" s="144"/>
      <c r="F405" s="187"/>
      <c r="G405" s="187"/>
    </row>
    <row r="406" spans="1:7" s="116" customFormat="1" ht="12.75" x14ac:dyDescent="0.2">
      <c r="A406" s="114"/>
      <c r="B406" s="115"/>
      <c r="C406" s="114"/>
      <c r="D406" s="144"/>
      <c r="E406" s="144"/>
      <c r="F406" s="187"/>
      <c r="G406" s="187"/>
    </row>
    <row r="407" spans="1:7" s="116" customFormat="1" ht="12.75" x14ac:dyDescent="0.2">
      <c r="A407" s="114"/>
      <c r="B407" s="115"/>
      <c r="C407" s="114"/>
      <c r="D407" s="144"/>
      <c r="E407" s="144"/>
      <c r="F407" s="187"/>
      <c r="G407" s="187"/>
    </row>
    <row r="408" spans="1:7" s="116" customFormat="1" ht="12.75" x14ac:dyDescent="0.2">
      <c r="A408" s="114"/>
      <c r="B408" s="115"/>
      <c r="C408" s="114"/>
      <c r="D408" s="144"/>
      <c r="E408" s="144"/>
      <c r="F408" s="187"/>
      <c r="G408" s="187"/>
    </row>
    <row r="409" spans="1:7" s="116" customFormat="1" ht="12.75" x14ac:dyDescent="0.2">
      <c r="A409" s="114"/>
      <c r="B409" s="115"/>
      <c r="C409" s="114"/>
      <c r="D409" s="144"/>
      <c r="E409" s="144"/>
      <c r="F409" s="187"/>
      <c r="G409" s="187"/>
    </row>
    <row r="410" spans="1:7" s="116" customFormat="1" ht="12.75" x14ac:dyDescent="0.2">
      <c r="A410" s="114"/>
      <c r="B410" s="115"/>
      <c r="C410" s="114"/>
      <c r="D410" s="144"/>
      <c r="E410" s="144"/>
      <c r="F410" s="187"/>
      <c r="G410" s="187"/>
    </row>
    <row r="411" spans="1:7" s="116" customFormat="1" ht="12.75" x14ac:dyDescent="0.2">
      <c r="A411" s="114"/>
      <c r="B411" s="115"/>
      <c r="C411" s="114"/>
      <c r="D411" s="144"/>
      <c r="E411" s="144"/>
      <c r="F411" s="187"/>
      <c r="G411" s="187"/>
    </row>
    <row r="412" spans="1:7" s="116" customFormat="1" ht="12.75" x14ac:dyDescent="0.2">
      <c r="A412" s="114"/>
      <c r="B412" s="115"/>
      <c r="C412" s="114"/>
      <c r="D412" s="144"/>
      <c r="E412" s="144"/>
      <c r="F412" s="187"/>
      <c r="G412" s="187"/>
    </row>
    <row r="413" spans="1:7" s="116" customFormat="1" ht="12.75" x14ac:dyDescent="0.2">
      <c r="A413" s="114"/>
      <c r="B413" s="115"/>
      <c r="C413" s="114"/>
      <c r="D413" s="144"/>
      <c r="E413" s="144"/>
      <c r="F413" s="187"/>
      <c r="G413" s="187"/>
    </row>
    <row r="414" spans="1:7" s="116" customFormat="1" ht="12.75" x14ac:dyDescent="0.2">
      <c r="A414" s="114"/>
      <c r="B414" s="115"/>
      <c r="C414" s="114"/>
      <c r="D414" s="144"/>
      <c r="E414" s="144"/>
      <c r="F414" s="187"/>
      <c r="G414" s="187"/>
    </row>
    <row r="415" spans="1:7" s="116" customFormat="1" ht="12.75" x14ac:dyDescent="0.2">
      <c r="A415" s="114"/>
      <c r="B415" s="115"/>
      <c r="C415" s="114"/>
      <c r="D415" s="144"/>
      <c r="E415" s="144"/>
      <c r="F415" s="187"/>
      <c r="G415" s="187"/>
    </row>
    <row r="416" spans="1:7" s="116" customFormat="1" ht="12.75" x14ac:dyDescent="0.2">
      <c r="A416" s="114"/>
      <c r="B416" s="115"/>
      <c r="C416" s="114"/>
      <c r="D416" s="144"/>
      <c r="E416" s="144"/>
      <c r="F416" s="187"/>
      <c r="G416" s="187"/>
    </row>
    <row r="417" spans="1:7" s="116" customFormat="1" ht="12.75" x14ac:dyDescent="0.2">
      <c r="A417" s="114"/>
      <c r="B417" s="115"/>
      <c r="C417" s="114"/>
      <c r="D417" s="144"/>
      <c r="E417" s="144"/>
      <c r="F417" s="187"/>
      <c r="G417" s="187"/>
    </row>
    <row r="418" spans="1:7" s="116" customFormat="1" ht="12.75" x14ac:dyDescent="0.2">
      <c r="A418" s="114"/>
      <c r="B418" s="115"/>
      <c r="C418" s="114"/>
      <c r="D418" s="144"/>
      <c r="E418" s="144"/>
      <c r="F418" s="187"/>
      <c r="G418" s="187"/>
    </row>
    <row r="419" spans="1:7" s="116" customFormat="1" ht="12.75" x14ac:dyDescent="0.2">
      <c r="A419" s="114"/>
      <c r="B419" s="115"/>
      <c r="C419" s="114"/>
      <c r="D419" s="144"/>
      <c r="E419" s="144"/>
      <c r="F419" s="187"/>
      <c r="G419" s="187"/>
    </row>
    <row r="420" spans="1:7" s="116" customFormat="1" ht="12.75" x14ac:dyDescent="0.2">
      <c r="A420" s="114"/>
      <c r="B420" s="115"/>
      <c r="C420" s="114"/>
      <c r="D420" s="144"/>
      <c r="E420" s="144"/>
      <c r="F420" s="187"/>
      <c r="G420" s="187"/>
    </row>
    <row r="421" spans="1:7" s="116" customFormat="1" ht="12.75" x14ac:dyDescent="0.2">
      <c r="A421" s="114"/>
      <c r="B421" s="115"/>
      <c r="C421" s="114"/>
      <c r="D421" s="144"/>
      <c r="E421" s="144"/>
      <c r="F421" s="187"/>
      <c r="G421" s="187"/>
    </row>
    <row r="422" spans="1:7" s="116" customFormat="1" ht="12.75" x14ac:dyDescent="0.2">
      <c r="A422" s="114"/>
      <c r="B422" s="115"/>
      <c r="C422" s="114"/>
      <c r="D422" s="144"/>
      <c r="E422" s="144"/>
      <c r="F422" s="187"/>
      <c r="G422" s="187"/>
    </row>
    <row r="423" spans="1:7" s="116" customFormat="1" ht="12.75" x14ac:dyDescent="0.2">
      <c r="A423" s="114"/>
      <c r="B423" s="115"/>
      <c r="C423" s="114"/>
      <c r="D423" s="144"/>
      <c r="E423" s="144"/>
      <c r="F423" s="187"/>
      <c r="G423" s="187"/>
    </row>
    <row r="424" spans="1:7" s="116" customFormat="1" ht="12.75" x14ac:dyDescent="0.2">
      <c r="A424" s="114"/>
      <c r="B424" s="115"/>
      <c r="C424" s="114"/>
      <c r="D424" s="144"/>
      <c r="E424" s="144"/>
      <c r="F424" s="187"/>
      <c r="G424" s="187"/>
    </row>
    <row r="425" spans="1:7" s="116" customFormat="1" ht="12.75" x14ac:dyDescent="0.2">
      <c r="A425" s="114"/>
      <c r="B425" s="115"/>
      <c r="C425" s="114"/>
      <c r="D425" s="144"/>
      <c r="E425" s="144"/>
      <c r="F425" s="187"/>
      <c r="G425" s="187"/>
    </row>
    <row r="426" spans="1:7" s="116" customFormat="1" ht="12.75" x14ac:dyDescent="0.2">
      <c r="A426" s="114"/>
      <c r="B426" s="115"/>
      <c r="C426" s="114"/>
      <c r="D426" s="144"/>
      <c r="E426" s="144"/>
      <c r="F426" s="187"/>
      <c r="G426" s="187"/>
    </row>
    <row r="427" spans="1:7" s="116" customFormat="1" ht="12.75" x14ac:dyDescent="0.2">
      <c r="A427" s="114"/>
      <c r="B427" s="115"/>
      <c r="C427" s="114"/>
      <c r="D427" s="144"/>
      <c r="E427" s="144"/>
      <c r="F427" s="187"/>
      <c r="G427" s="187"/>
    </row>
    <row r="428" spans="1:7" s="116" customFormat="1" ht="12.75" x14ac:dyDescent="0.2">
      <c r="A428" s="114"/>
      <c r="B428" s="115"/>
      <c r="C428" s="114"/>
      <c r="D428" s="144"/>
      <c r="E428" s="144"/>
      <c r="F428" s="187"/>
      <c r="G428" s="187"/>
    </row>
    <row r="429" spans="1:7" s="116" customFormat="1" ht="12.75" x14ac:dyDescent="0.2">
      <c r="A429" s="114"/>
      <c r="B429" s="115"/>
      <c r="C429" s="114"/>
      <c r="D429" s="144"/>
      <c r="E429" s="144"/>
      <c r="F429" s="187"/>
      <c r="G429" s="187"/>
    </row>
    <row r="430" spans="1:7" s="116" customFormat="1" ht="12.75" x14ac:dyDescent="0.2">
      <c r="A430" s="114"/>
      <c r="B430" s="115"/>
      <c r="C430" s="114"/>
      <c r="D430" s="144"/>
      <c r="E430" s="144"/>
      <c r="F430" s="187"/>
      <c r="G430" s="187"/>
    </row>
    <row r="431" spans="1:7" s="116" customFormat="1" ht="12.75" x14ac:dyDescent="0.2">
      <c r="A431" s="114"/>
      <c r="B431" s="115"/>
      <c r="C431" s="114"/>
      <c r="D431" s="144"/>
      <c r="E431" s="144"/>
      <c r="F431" s="187"/>
      <c r="G431" s="187"/>
    </row>
    <row r="432" spans="1:7" s="116" customFormat="1" ht="12.75" x14ac:dyDescent="0.2">
      <c r="A432" s="114"/>
      <c r="B432" s="115"/>
      <c r="C432" s="114"/>
      <c r="D432" s="144"/>
      <c r="E432" s="144"/>
      <c r="F432" s="187"/>
      <c r="G432" s="187"/>
    </row>
    <row r="433" spans="1:7" s="116" customFormat="1" ht="12.75" x14ac:dyDescent="0.2">
      <c r="A433" s="114"/>
      <c r="B433" s="115"/>
      <c r="C433" s="114"/>
      <c r="D433" s="144"/>
      <c r="E433" s="144"/>
      <c r="F433" s="187"/>
      <c r="G433" s="187"/>
    </row>
    <row r="434" spans="1:7" s="116" customFormat="1" ht="12.75" x14ac:dyDescent="0.2">
      <c r="A434" s="114"/>
      <c r="B434" s="115"/>
      <c r="C434" s="114"/>
      <c r="D434" s="144"/>
      <c r="E434" s="144"/>
      <c r="F434" s="187"/>
      <c r="G434" s="187"/>
    </row>
    <row r="435" spans="1:7" s="116" customFormat="1" ht="12.75" x14ac:dyDescent="0.2">
      <c r="A435" s="114"/>
      <c r="B435" s="115"/>
      <c r="C435" s="114"/>
      <c r="D435" s="144"/>
      <c r="E435" s="144"/>
      <c r="F435" s="187"/>
      <c r="G435" s="187"/>
    </row>
    <row r="436" spans="1:7" s="116" customFormat="1" ht="12.75" x14ac:dyDescent="0.2">
      <c r="A436" s="114"/>
      <c r="B436" s="115"/>
      <c r="C436" s="114"/>
      <c r="D436" s="144"/>
      <c r="E436" s="144"/>
      <c r="F436" s="187"/>
      <c r="G436" s="187"/>
    </row>
    <row r="437" spans="1:7" s="116" customFormat="1" ht="12.75" x14ac:dyDescent="0.2">
      <c r="A437" s="114"/>
      <c r="B437" s="115"/>
      <c r="C437" s="114"/>
      <c r="D437" s="144"/>
      <c r="E437" s="144"/>
      <c r="F437" s="187"/>
      <c r="G437" s="187"/>
    </row>
    <row r="438" spans="1:7" s="116" customFormat="1" ht="12.75" x14ac:dyDescent="0.2">
      <c r="A438" s="114"/>
      <c r="B438" s="115"/>
      <c r="C438" s="114"/>
      <c r="D438" s="144"/>
      <c r="E438" s="144"/>
      <c r="F438" s="187"/>
      <c r="G438" s="187"/>
    </row>
    <row r="439" spans="1:7" s="116" customFormat="1" ht="12.75" x14ac:dyDescent="0.2">
      <c r="A439" s="114"/>
      <c r="B439" s="115"/>
      <c r="C439" s="114"/>
      <c r="D439" s="144"/>
      <c r="E439" s="144"/>
      <c r="F439" s="187"/>
      <c r="G439" s="187"/>
    </row>
    <row r="440" spans="1:7" s="116" customFormat="1" ht="12.75" x14ac:dyDescent="0.2">
      <c r="A440" s="114"/>
      <c r="B440" s="115"/>
      <c r="C440" s="114"/>
      <c r="D440" s="144"/>
      <c r="E440" s="144"/>
      <c r="F440" s="187"/>
      <c r="G440" s="187"/>
    </row>
    <row r="441" spans="1:7" s="116" customFormat="1" ht="12.75" x14ac:dyDescent="0.2">
      <c r="A441" s="114"/>
      <c r="B441" s="115"/>
      <c r="C441" s="114"/>
      <c r="D441" s="144"/>
      <c r="E441" s="144"/>
      <c r="F441" s="187"/>
      <c r="G441" s="187"/>
    </row>
    <row r="442" spans="1:7" s="116" customFormat="1" ht="12.75" x14ac:dyDescent="0.2">
      <c r="A442" s="114"/>
      <c r="B442" s="115"/>
      <c r="C442" s="114"/>
      <c r="D442" s="144"/>
      <c r="E442" s="144"/>
      <c r="F442" s="187"/>
      <c r="G442" s="187"/>
    </row>
    <row r="443" spans="1:7" s="116" customFormat="1" ht="12.75" x14ac:dyDescent="0.2">
      <c r="A443" s="114"/>
      <c r="B443" s="115"/>
      <c r="C443" s="114"/>
      <c r="D443" s="144"/>
      <c r="E443" s="144"/>
      <c r="F443" s="187"/>
      <c r="G443" s="187"/>
    </row>
    <row r="444" spans="1:7" s="116" customFormat="1" ht="12.75" x14ac:dyDescent="0.2">
      <c r="A444" s="114"/>
      <c r="B444" s="115"/>
      <c r="C444" s="114"/>
      <c r="D444" s="144"/>
      <c r="E444" s="144"/>
      <c r="F444" s="187"/>
      <c r="G444" s="187"/>
    </row>
    <row r="445" spans="1:7" s="116" customFormat="1" ht="12.75" x14ac:dyDescent="0.2">
      <c r="A445" s="114"/>
      <c r="B445" s="115"/>
      <c r="C445" s="114"/>
      <c r="D445" s="144"/>
      <c r="E445" s="144"/>
      <c r="F445" s="187"/>
      <c r="G445" s="187"/>
    </row>
    <row r="446" spans="1:7" s="116" customFormat="1" ht="12.75" x14ac:dyDescent="0.2">
      <c r="A446" s="114"/>
      <c r="B446" s="115"/>
      <c r="C446" s="114"/>
      <c r="D446" s="144"/>
      <c r="E446" s="144"/>
      <c r="F446" s="187"/>
      <c r="G446" s="187"/>
    </row>
    <row r="447" spans="1:7" s="116" customFormat="1" ht="12.75" x14ac:dyDescent="0.2">
      <c r="A447" s="114"/>
      <c r="B447" s="115"/>
      <c r="C447" s="114"/>
      <c r="D447" s="144"/>
      <c r="E447" s="144"/>
      <c r="F447" s="187"/>
      <c r="G447" s="187"/>
    </row>
    <row r="448" spans="1:7" s="116" customFormat="1" ht="12.75" x14ac:dyDescent="0.2">
      <c r="A448" s="114"/>
      <c r="B448" s="115"/>
      <c r="C448" s="114"/>
      <c r="D448" s="144"/>
      <c r="E448" s="144"/>
      <c r="F448" s="187"/>
      <c r="G448" s="187"/>
    </row>
    <row r="449" spans="1:7" s="116" customFormat="1" ht="12.75" x14ac:dyDescent="0.2">
      <c r="A449" s="114"/>
      <c r="B449" s="115"/>
      <c r="C449" s="114"/>
      <c r="D449" s="144"/>
      <c r="E449" s="144"/>
      <c r="F449" s="187"/>
      <c r="G449" s="187"/>
    </row>
    <row r="450" spans="1:7" s="116" customFormat="1" ht="12.75" x14ac:dyDescent="0.2">
      <c r="A450" s="114"/>
      <c r="B450" s="115"/>
      <c r="C450" s="114"/>
      <c r="D450" s="144"/>
      <c r="E450" s="144"/>
      <c r="F450" s="187"/>
      <c r="G450" s="187"/>
    </row>
    <row r="451" spans="1:7" s="116" customFormat="1" ht="12.75" x14ac:dyDescent="0.2">
      <c r="A451" s="114"/>
      <c r="B451" s="115"/>
      <c r="C451" s="114"/>
      <c r="D451" s="144"/>
      <c r="E451" s="144"/>
      <c r="F451" s="187"/>
      <c r="G451" s="187"/>
    </row>
    <row r="452" spans="1:7" s="116" customFormat="1" ht="12.75" x14ac:dyDescent="0.2">
      <c r="A452" s="114"/>
      <c r="B452" s="115"/>
      <c r="C452" s="114"/>
      <c r="D452" s="144"/>
      <c r="E452" s="144"/>
      <c r="F452" s="187"/>
      <c r="G452" s="187"/>
    </row>
    <row r="453" spans="1:7" s="116" customFormat="1" ht="12.75" x14ac:dyDescent="0.2">
      <c r="A453" s="114"/>
      <c r="B453" s="115"/>
      <c r="C453" s="114"/>
      <c r="D453" s="144"/>
      <c r="E453" s="144"/>
      <c r="F453" s="187"/>
      <c r="G453" s="187"/>
    </row>
    <row r="454" spans="1:7" s="116" customFormat="1" ht="12.75" x14ac:dyDescent="0.2">
      <c r="A454" s="114"/>
      <c r="B454" s="115"/>
      <c r="C454" s="114"/>
      <c r="D454" s="144"/>
      <c r="E454" s="144"/>
      <c r="F454" s="187"/>
      <c r="G454" s="187"/>
    </row>
    <row r="455" spans="1:7" s="116" customFormat="1" ht="12.75" x14ac:dyDescent="0.2">
      <c r="A455" s="114"/>
      <c r="B455" s="115"/>
      <c r="C455" s="114"/>
      <c r="D455" s="144"/>
      <c r="E455" s="144"/>
      <c r="F455" s="187"/>
      <c r="G455" s="187"/>
    </row>
    <row r="456" spans="1:7" s="116" customFormat="1" ht="12.75" x14ac:dyDescent="0.2">
      <c r="A456" s="114"/>
      <c r="B456" s="115"/>
      <c r="C456" s="114"/>
      <c r="D456" s="144"/>
      <c r="E456" s="144"/>
      <c r="F456" s="187"/>
      <c r="G456" s="187"/>
    </row>
    <row r="457" spans="1:7" s="116" customFormat="1" ht="12.75" x14ac:dyDescent="0.2">
      <c r="A457" s="114"/>
      <c r="B457" s="115"/>
      <c r="C457" s="114"/>
      <c r="D457" s="144"/>
      <c r="E457" s="144"/>
      <c r="F457" s="187"/>
      <c r="G457" s="187"/>
    </row>
    <row r="458" spans="1:7" s="116" customFormat="1" ht="12.75" x14ac:dyDescent="0.2">
      <c r="A458" s="114"/>
      <c r="B458" s="115"/>
      <c r="C458" s="114"/>
      <c r="D458" s="144"/>
      <c r="E458" s="144"/>
      <c r="F458" s="187"/>
      <c r="G458" s="187"/>
    </row>
    <row r="459" spans="1:7" s="116" customFormat="1" ht="12.75" x14ac:dyDescent="0.2">
      <c r="A459" s="114"/>
      <c r="B459" s="115"/>
      <c r="C459" s="114"/>
      <c r="D459" s="144"/>
      <c r="E459" s="144"/>
      <c r="F459" s="187"/>
      <c r="G459" s="187"/>
    </row>
    <row r="460" spans="1:7" s="116" customFormat="1" ht="12.75" x14ac:dyDescent="0.2">
      <c r="A460" s="114"/>
      <c r="B460" s="115"/>
      <c r="C460" s="114"/>
      <c r="D460" s="144"/>
      <c r="E460" s="144"/>
      <c r="F460" s="187"/>
      <c r="G460" s="187"/>
    </row>
    <row r="461" spans="1:7" s="116" customFormat="1" ht="12.75" x14ac:dyDescent="0.2">
      <c r="A461" s="114"/>
      <c r="B461" s="115"/>
      <c r="C461" s="114"/>
      <c r="D461" s="144"/>
      <c r="E461" s="144"/>
      <c r="F461" s="187"/>
      <c r="G461" s="187"/>
    </row>
    <row r="462" spans="1:7" s="116" customFormat="1" ht="12.75" x14ac:dyDescent="0.2">
      <c r="A462" s="114"/>
      <c r="B462" s="115"/>
      <c r="C462" s="114"/>
      <c r="D462" s="144"/>
      <c r="E462" s="144"/>
      <c r="F462" s="187"/>
      <c r="G462" s="187"/>
    </row>
    <row r="463" spans="1:7" s="116" customFormat="1" ht="12.75" x14ac:dyDescent="0.2">
      <c r="A463" s="114"/>
      <c r="B463" s="115"/>
      <c r="C463" s="114"/>
      <c r="D463" s="144"/>
      <c r="E463" s="144"/>
      <c r="F463" s="187"/>
      <c r="G463" s="187"/>
    </row>
    <row r="464" spans="1:7" s="116" customFormat="1" ht="12.75" x14ac:dyDescent="0.2">
      <c r="A464" s="114"/>
      <c r="B464" s="115"/>
      <c r="C464" s="114"/>
      <c r="D464" s="144"/>
      <c r="E464" s="144"/>
      <c r="F464" s="187"/>
      <c r="G464" s="187"/>
    </row>
    <row r="465" spans="1:7" s="116" customFormat="1" ht="12.75" x14ac:dyDescent="0.2">
      <c r="A465" s="114"/>
      <c r="B465" s="115"/>
      <c r="C465" s="114"/>
      <c r="D465" s="144"/>
      <c r="E465" s="144"/>
      <c r="F465" s="187"/>
      <c r="G465" s="187"/>
    </row>
    <row r="466" spans="1:7" s="116" customFormat="1" ht="12.75" x14ac:dyDescent="0.2">
      <c r="A466" s="114"/>
      <c r="B466" s="115"/>
      <c r="C466" s="114"/>
      <c r="D466" s="144"/>
      <c r="E466" s="144"/>
      <c r="F466" s="187"/>
      <c r="G466" s="187"/>
    </row>
    <row r="467" spans="1:7" s="116" customFormat="1" ht="12.75" x14ac:dyDescent="0.2">
      <c r="A467" s="114"/>
      <c r="B467" s="115"/>
      <c r="C467" s="114"/>
      <c r="D467" s="144"/>
      <c r="E467" s="144"/>
      <c r="F467" s="187"/>
      <c r="G467" s="187"/>
    </row>
    <row r="468" spans="1:7" s="116" customFormat="1" x14ac:dyDescent="0.2">
      <c r="A468" s="110"/>
      <c r="B468" s="111"/>
      <c r="C468" s="110"/>
      <c r="D468" s="142"/>
      <c r="E468" s="142"/>
      <c r="F468" s="187"/>
      <c r="G468" s="187"/>
    </row>
  </sheetData>
  <autoFilter ref="H14:K14" xr:uid="{00000000-0009-0000-0000-000001000000}"/>
  <mergeCells count="16">
    <mergeCell ref="A94:K94"/>
    <mergeCell ref="J12:K12"/>
    <mergeCell ref="D11:E11"/>
    <mergeCell ref="A42:K42"/>
    <mergeCell ref="A14:G14"/>
    <mergeCell ref="A8:K9"/>
    <mergeCell ref="A11:A13"/>
    <mergeCell ref="B11:B13"/>
    <mergeCell ref="C11:C13"/>
    <mergeCell ref="F11:G11"/>
    <mergeCell ref="H11:K11"/>
    <mergeCell ref="D12:D13"/>
    <mergeCell ref="E12:E13"/>
    <mergeCell ref="F12:F13"/>
    <mergeCell ref="G12:G13"/>
    <mergeCell ref="H12:I12"/>
  </mergeCells>
  <pageMargins left="0.78740157480314965" right="0" top="0.27559055118110237" bottom="0.19685039370078741" header="0.23622047244094491" footer="0.15748031496062992"/>
  <pageSetup paperSize="9" scale="62" firstPageNumber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B2:F18"/>
  <sheetViews>
    <sheetView topLeftCell="A13" zoomScaleNormal="100" workbookViewId="0">
      <selection activeCell="C2" sqref="B2:E6"/>
    </sheetView>
  </sheetViews>
  <sheetFormatPr defaultColWidth="9.140625" defaultRowHeight="12.75" x14ac:dyDescent="0.2"/>
  <cols>
    <col min="1" max="1" width="9.140625" style="49"/>
    <col min="2" max="2" width="7.5703125" style="49" customWidth="1"/>
    <col min="3" max="3" width="9.140625" style="49"/>
    <col min="4" max="4" width="47.5703125" style="49" customWidth="1"/>
    <col min="5" max="5" width="15.5703125" style="49" customWidth="1"/>
    <col min="6" max="6" width="8" style="49" customWidth="1"/>
    <col min="7" max="16384" width="9.140625" style="49"/>
  </cols>
  <sheetData>
    <row r="2" spans="2:6" ht="15.75" x14ac:dyDescent="0.25">
      <c r="B2" s="29"/>
      <c r="C2" s="322" t="s">
        <v>72</v>
      </c>
      <c r="D2" s="322"/>
      <c r="E2" s="322"/>
    </row>
    <row r="3" spans="2:6" ht="15.75" x14ac:dyDescent="0.25">
      <c r="B3" s="323" t="s">
        <v>88</v>
      </c>
      <c r="C3" s="323"/>
      <c r="D3" s="323"/>
      <c r="E3" s="323"/>
    </row>
    <row r="4" spans="2:6" ht="15.75" x14ac:dyDescent="0.25">
      <c r="B4" s="57"/>
      <c r="C4" s="57"/>
      <c r="D4" s="57"/>
      <c r="E4" s="30" t="s">
        <v>26</v>
      </c>
    </row>
    <row r="5" spans="2:6" ht="15.75" x14ac:dyDescent="0.25">
      <c r="B5" s="56"/>
      <c r="C5" s="56"/>
      <c r="D5" s="56"/>
      <c r="E5" s="29" t="s">
        <v>54</v>
      </c>
    </row>
    <row r="6" spans="2:6" ht="15.75" x14ac:dyDescent="0.25">
      <c r="B6" s="323" t="s">
        <v>297</v>
      </c>
      <c r="C6" s="323"/>
      <c r="D6" s="323"/>
      <c r="E6" s="323"/>
    </row>
    <row r="7" spans="2:6" ht="22.5" customHeight="1" x14ac:dyDescent="0.2"/>
    <row r="8" spans="2:6" ht="30.75" customHeight="1" x14ac:dyDescent="0.2">
      <c r="B8" s="71" t="s">
        <v>0</v>
      </c>
      <c r="C8" s="326" t="s">
        <v>75</v>
      </c>
      <c r="D8" s="326"/>
      <c r="E8" s="72" t="s">
        <v>76</v>
      </c>
    </row>
    <row r="9" spans="2:6" ht="78.75" customHeight="1" x14ac:dyDescent="0.2">
      <c r="B9" s="59">
        <v>1</v>
      </c>
      <c r="C9" s="327" t="s">
        <v>77</v>
      </c>
      <c r="D9" s="328"/>
      <c r="E9" s="81">
        <f>'1.перечень мероприятий'!O26</f>
        <v>169106.3894785053</v>
      </c>
      <c r="F9" s="155"/>
    </row>
    <row r="10" spans="2:6" ht="29.45" customHeight="1" x14ac:dyDescent="0.2">
      <c r="B10" s="59">
        <v>2</v>
      </c>
      <c r="C10" s="327" t="s">
        <v>1</v>
      </c>
      <c r="D10" s="328"/>
      <c r="E10" s="81">
        <f>E9/0.8*0.2</f>
        <v>42276.597369626325</v>
      </c>
      <c r="F10" s="155"/>
    </row>
    <row r="11" spans="2:6" ht="99.6" customHeight="1" x14ac:dyDescent="0.2">
      <c r="B11" s="59">
        <v>3</v>
      </c>
      <c r="C11" s="327" t="s">
        <v>160</v>
      </c>
      <c r="D11" s="328"/>
      <c r="E11" s="81">
        <f>SUM(E9:E10)</f>
        <v>211382.98684813164</v>
      </c>
      <c r="F11" s="155"/>
    </row>
    <row r="12" spans="2:6" ht="78.75" customHeight="1" x14ac:dyDescent="0.2">
      <c r="B12" s="59">
        <v>4</v>
      </c>
      <c r="C12" s="327" t="s">
        <v>78</v>
      </c>
      <c r="D12" s="328"/>
      <c r="E12" s="34">
        <f>'1.перечень мероприятий'!O42</f>
        <v>247655.27511507596</v>
      </c>
    </row>
    <row r="13" spans="2:6" ht="28.15" customHeight="1" x14ac:dyDescent="0.2">
      <c r="B13" s="59">
        <v>5</v>
      </c>
      <c r="C13" s="327" t="s">
        <v>1</v>
      </c>
      <c r="D13" s="328"/>
      <c r="E13" s="34">
        <f>E12/0.8*0.2</f>
        <v>61913.818778768989</v>
      </c>
    </row>
    <row r="14" spans="2:6" ht="93.6" customHeight="1" x14ac:dyDescent="0.2">
      <c r="B14" s="59">
        <v>6</v>
      </c>
      <c r="C14" s="327" t="s">
        <v>161</v>
      </c>
      <c r="D14" s="328"/>
      <c r="E14" s="34">
        <f>SUM(E12:E13)</f>
        <v>309569.09389384493</v>
      </c>
    </row>
    <row r="15" spans="2:6" s="20" customFormat="1" ht="35.25" customHeight="1" x14ac:dyDescent="0.25">
      <c r="B15" s="59">
        <v>7</v>
      </c>
      <c r="C15" s="325" t="s">
        <v>25</v>
      </c>
      <c r="D15" s="325"/>
      <c r="E15" s="58">
        <f>'2.перечень подключаемых'!D100</f>
        <v>8819.8879999999972</v>
      </c>
    </row>
    <row r="16" spans="2:6" s="20" customFormat="1" ht="35.25" customHeight="1" x14ac:dyDescent="0.25">
      <c r="B16" s="59">
        <v>8</v>
      </c>
      <c r="C16" s="325" t="s">
        <v>24</v>
      </c>
      <c r="D16" s="325"/>
      <c r="E16" s="58">
        <f>'2.перечень подключаемых'!E100</f>
        <v>8674.8379999999979</v>
      </c>
    </row>
    <row r="17" spans="2:5" ht="35.25" customHeight="1" x14ac:dyDescent="0.2">
      <c r="B17" s="59">
        <v>9</v>
      </c>
      <c r="C17" s="324" t="s">
        <v>73</v>
      </c>
      <c r="D17" s="324"/>
      <c r="E17" s="78">
        <f>E11/E15*1000</f>
        <v>23966.629377621539</v>
      </c>
    </row>
    <row r="18" spans="2:5" ht="35.25" customHeight="1" x14ac:dyDescent="0.2">
      <c r="B18" s="59">
        <v>10</v>
      </c>
      <c r="C18" s="324" t="s">
        <v>74</v>
      </c>
      <c r="D18" s="324"/>
      <c r="E18" s="78">
        <f>E14/E16*1000</f>
        <v>35685.864553763997</v>
      </c>
    </row>
  </sheetData>
  <mergeCells count="14">
    <mergeCell ref="C2:E2"/>
    <mergeCell ref="B3:E3"/>
    <mergeCell ref="B6:E6"/>
    <mergeCell ref="C17:D17"/>
    <mergeCell ref="C18:D18"/>
    <mergeCell ref="C15:D15"/>
    <mergeCell ref="C16:D16"/>
    <mergeCell ref="C8:D8"/>
    <mergeCell ref="C9:D9"/>
    <mergeCell ref="C12:D12"/>
    <mergeCell ref="C10:D10"/>
    <mergeCell ref="C11:D11"/>
    <mergeCell ref="C13:D13"/>
    <mergeCell ref="C14:D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>
    <tabColor theme="0" tint="-0.14999847407452621"/>
  </sheetPr>
  <dimension ref="A1:G49"/>
  <sheetViews>
    <sheetView tabSelected="1" topLeftCell="A16" zoomScale="85" zoomScaleNormal="85" workbookViewId="0">
      <selection activeCell="N39" sqref="N39"/>
    </sheetView>
  </sheetViews>
  <sheetFormatPr defaultRowHeight="15.75" x14ac:dyDescent="0.25"/>
  <cols>
    <col min="1" max="1" width="6.28515625" style="31" customWidth="1"/>
    <col min="2" max="2" width="13.5703125" style="31" customWidth="1"/>
    <col min="3" max="3" width="16.28515625" style="31" customWidth="1"/>
    <col min="4" max="4" width="17" style="31" customWidth="1"/>
    <col min="5" max="5" width="18.140625" style="31" customWidth="1"/>
    <col min="6" max="6" width="16.7109375" style="31" customWidth="1"/>
    <col min="7" max="7" width="14.28515625" style="31" customWidth="1"/>
    <col min="8" max="224" width="9.140625" style="31"/>
    <col min="225" max="225" width="5.5703125" style="31" customWidth="1"/>
    <col min="226" max="226" width="8.7109375" style="31" customWidth="1"/>
    <col min="227" max="228" width="17.7109375" style="31" customWidth="1"/>
    <col min="229" max="229" width="16.42578125" style="31" customWidth="1"/>
    <col min="230" max="230" width="16.5703125" style="31" customWidth="1"/>
    <col min="231" max="231" width="15.42578125" style="31" customWidth="1"/>
    <col min="232" max="232" width="17" style="31" customWidth="1"/>
    <col min="233" max="233" width="16.7109375" style="31" customWidth="1"/>
    <col min="234" max="234" width="6.85546875" style="31" customWidth="1"/>
    <col min="235" max="480" width="9.140625" style="31"/>
    <col min="481" max="481" width="5.5703125" style="31" customWidth="1"/>
    <col min="482" max="482" width="8.7109375" style="31" customWidth="1"/>
    <col min="483" max="484" width="17.7109375" style="31" customWidth="1"/>
    <col min="485" max="485" width="16.42578125" style="31" customWidth="1"/>
    <col min="486" max="486" width="16.5703125" style="31" customWidth="1"/>
    <col min="487" max="487" width="15.42578125" style="31" customWidth="1"/>
    <col min="488" max="488" width="17" style="31" customWidth="1"/>
    <col min="489" max="489" width="16.7109375" style="31" customWidth="1"/>
    <col min="490" max="490" width="6.85546875" style="31" customWidth="1"/>
    <col min="491" max="736" width="9.140625" style="31"/>
    <col min="737" max="737" width="5.5703125" style="31" customWidth="1"/>
    <col min="738" max="738" width="8.7109375" style="31" customWidth="1"/>
    <col min="739" max="740" width="17.7109375" style="31" customWidth="1"/>
    <col min="741" max="741" width="16.42578125" style="31" customWidth="1"/>
    <col min="742" max="742" width="16.5703125" style="31" customWidth="1"/>
    <col min="743" max="743" width="15.42578125" style="31" customWidth="1"/>
    <col min="744" max="744" width="17" style="31" customWidth="1"/>
    <col min="745" max="745" width="16.7109375" style="31" customWidth="1"/>
    <col min="746" max="746" width="6.85546875" style="31" customWidth="1"/>
    <col min="747" max="992" width="9.140625" style="31"/>
    <col min="993" max="993" width="5.5703125" style="31" customWidth="1"/>
    <col min="994" max="994" width="8.7109375" style="31" customWidth="1"/>
    <col min="995" max="996" width="17.7109375" style="31" customWidth="1"/>
    <col min="997" max="997" width="16.42578125" style="31" customWidth="1"/>
    <col min="998" max="998" width="16.5703125" style="31" customWidth="1"/>
    <col min="999" max="999" width="15.42578125" style="31" customWidth="1"/>
    <col min="1000" max="1000" width="17" style="31" customWidth="1"/>
    <col min="1001" max="1001" width="16.7109375" style="31" customWidth="1"/>
    <col min="1002" max="1002" width="6.85546875" style="31" customWidth="1"/>
    <col min="1003" max="1248" width="9.140625" style="31"/>
    <col min="1249" max="1249" width="5.5703125" style="31" customWidth="1"/>
    <col min="1250" max="1250" width="8.7109375" style="31" customWidth="1"/>
    <col min="1251" max="1252" width="17.7109375" style="31" customWidth="1"/>
    <col min="1253" max="1253" width="16.42578125" style="31" customWidth="1"/>
    <col min="1254" max="1254" width="16.5703125" style="31" customWidth="1"/>
    <col min="1255" max="1255" width="15.42578125" style="31" customWidth="1"/>
    <col min="1256" max="1256" width="17" style="31" customWidth="1"/>
    <col min="1257" max="1257" width="16.7109375" style="31" customWidth="1"/>
    <col min="1258" max="1258" width="6.85546875" style="31" customWidth="1"/>
    <col min="1259" max="1504" width="9.140625" style="31"/>
    <col min="1505" max="1505" width="5.5703125" style="31" customWidth="1"/>
    <col min="1506" max="1506" width="8.7109375" style="31" customWidth="1"/>
    <col min="1507" max="1508" width="17.7109375" style="31" customWidth="1"/>
    <col min="1509" max="1509" width="16.42578125" style="31" customWidth="1"/>
    <col min="1510" max="1510" width="16.5703125" style="31" customWidth="1"/>
    <col min="1511" max="1511" width="15.42578125" style="31" customWidth="1"/>
    <col min="1512" max="1512" width="17" style="31" customWidth="1"/>
    <col min="1513" max="1513" width="16.7109375" style="31" customWidth="1"/>
    <col min="1514" max="1514" width="6.85546875" style="31" customWidth="1"/>
    <col min="1515" max="1760" width="9.140625" style="31"/>
    <col min="1761" max="1761" width="5.5703125" style="31" customWidth="1"/>
    <col min="1762" max="1762" width="8.7109375" style="31" customWidth="1"/>
    <col min="1763" max="1764" width="17.7109375" style="31" customWidth="1"/>
    <col min="1765" max="1765" width="16.42578125" style="31" customWidth="1"/>
    <col min="1766" max="1766" width="16.5703125" style="31" customWidth="1"/>
    <col min="1767" max="1767" width="15.42578125" style="31" customWidth="1"/>
    <col min="1768" max="1768" width="17" style="31" customWidth="1"/>
    <col min="1769" max="1769" width="16.7109375" style="31" customWidth="1"/>
    <col min="1770" max="1770" width="6.85546875" style="31" customWidth="1"/>
    <col min="1771" max="2016" width="9.140625" style="31"/>
    <col min="2017" max="2017" width="5.5703125" style="31" customWidth="1"/>
    <col min="2018" max="2018" width="8.7109375" style="31" customWidth="1"/>
    <col min="2019" max="2020" width="17.7109375" style="31" customWidth="1"/>
    <col min="2021" max="2021" width="16.42578125" style="31" customWidth="1"/>
    <col min="2022" max="2022" width="16.5703125" style="31" customWidth="1"/>
    <col min="2023" max="2023" width="15.42578125" style="31" customWidth="1"/>
    <col min="2024" max="2024" width="17" style="31" customWidth="1"/>
    <col min="2025" max="2025" width="16.7109375" style="31" customWidth="1"/>
    <col min="2026" max="2026" width="6.85546875" style="31" customWidth="1"/>
    <col min="2027" max="2272" width="9.140625" style="31"/>
    <col min="2273" max="2273" width="5.5703125" style="31" customWidth="1"/>
    <col min="2274" max="2274" width="8.7109375" style="31" customWidth="1"/>
    <col min="2275" max="2276" width="17.7109375" style="31" customWidth="1"/>
    <col min="2277" max="2277" width="16.42578125" style="31" customWidth="1"/>
    <col min="2278" max="2278" width="16.5703125" style="31" customWidth="1"/>
    <col min="2279" max="2279" width="15.42578125" style="31" customWidth="1"/>
    <col min="2280" max="2280" width="17" style="31" customWidth="1"/>
    <col min="2281" max="2281" width="16.7109375" style="31" customWidth="1"/>
    <col min="2282" max="2282" width="6.85546875" style="31" customWidth="1"/>
    <col min="2283" max="2528" width="9.140625" style="31"/>
    <col min="2529" max="2529" width="5.5703125" style="31" customWidth="1"/>
    <col min="2530" max="2530" width="8.7109375" style="31" customWidth="1"/>
    <col min="2531" max="2532" width="17.7109375" style="31" customWidth="1"/>
    <col min="2533" max="2533" width="16.42578125" style="31" customWidth="1"/>
    <col min="2534" max="2534" width="16.5703125" style="31" customWidth="1"/>
    <col min="2535" max="2535" width="15.42578125" style="31" customWidth="1"/>
    <col min="2536" max="2536" width="17" style="31" customWidth="1"/>
    <col min="2537" max="2537" width="16.7109375" style="31" customWidth="1"/>
    <col min="2538" max="2538" width="6.85546875" style="31" customWidth="1"/>
    <col min="2539" max="2784" width="9.140625" style="31"/>
    <col min="2785" max="2785" width="5.5703125" style="31" customWidth="1"/>
    <col min="2786" max="2786" width="8.7109375" style="31" customWidth="1"/>
    <col min="2787" max="2788" width="17.7109375" style="31" customWidth="1"/>
    <col min="2789" max="2789" width="16.42578125" style="31" customWidth="1"/>
    <col min="2790" max="2790" width="16.5703125" style="31" customWidth="1"/>
    <col min="2791" max="2791" width="15.42578125" style="31" customWidth="1"/>
    <col min="2792" max="2792" width="17" style="31" customWidth="1"/>
    <col min="2793" max="2793" width="16.7109375" style="31" customWidth="1"/>
    <col min="2794" max="2794" width="6.85546875" style="31" customWidth="1"/>
    <col min="2795" max="3040" width="9.140625" style="31"/>
    <col min="3041" max="3041" width="5.5703125" style="31" customWidth="1"/>
    <col min="3042" max="3042" width="8.7109375" style="31" customWidth="1"/>
    <col min="3043" max="3044" width="17.7109375" style="31" customWidth="1"/>
    <col min="3045" max="3045" width="16.42578125" style="31" customWidth="1"/>
    <col min="3046" max="3046" width="16.5703125" style="31" customWidth="1"/>
    <col min="3047" max="3047" width="15.42578125" style="31" customWidth="1"/>
    <col min="3048" max="3048" width="17" style="31" customWidth="1"/>
    <col min="3049" max="3049" width="16.7109375" style="31" customWidth="1"/>
    <col min="3050" max="3050" width="6.85546875" style="31" customWidth="1"/>
    <col min="3051" max="3296" width="9.140625" style="31"/>
    <col min="3297" max="3297" width="5.5703125" style="31" customWidth="1"/>
    <col min="3298" max="3298" width="8.7109375" style="31" customWidth="1"/>
    <col min="3299" max="3300" width="17.7109375" style="31" customWidth="1"/>
    <col min="3301" max="3301" width="16.42578125" style="31" customWidth="1"/>
    <col min="3302" max="3302" width="16.5703125" style="31" customWidth="1"/>
    <col min="3303" max="3303" width="15.42578125" style="31" customWidth="1"/>
    <col min="3304" max="3304" width="17" style="31" customWidth="1"/>
    <col min="3305" max="3305" width="16.7109375" style="31" customWidth="1"/>
    <col min="3306" max="3306" width="6.85546875" style="31" customWidth="1"/>
    <col min="3307" max="3552" width="9.140625" style="31"/>
    <col min="3553" max="3553" width="5.5703125" style="31" customWidth="1"/>
    <col min="3554" max="3554" width="8.7109375" style="31" customWidth="1"/>
    <col min="3555" max="3556" width="17.7109375" style="31" customWidth="1"/>
    <col min="3557" max="3557" width="16.42578125" style="31" customWidth="1"/>
    <col min="3558" max="3558" width="16.5703125" style="31" customWidth="1"/>
    <col min="3559" max="3559" width="15.42578125" style="31" customWidth="1"/>
    <col min="3560" max="3560" width="17" style="31" customWidth="1"/>
    <col min="3561" max="3561" width="16.7109375" style="31" customWidth="1"/>
    <col min="3562" max="3562" width="6.85546875" style="31" customWidth="1"/>
    <col min="3563" max="3808" width="9.140625" style="31"/>
    <col min="3809" max="3809" width="5.5703125" style="31" customWidth="1"/>
    <col min="3810" max="3810" width="8.7109375" style="31" customWidth="1"/>
    <col min="3811" max="3812" width="17.7109375" style="31" customWidth="1"/>
    <col min="3813" max="3813" width="16.42578125" style="31" customWidth="1"/>
    <col min="3814" max="3814" width="16.5703125" style="31" customWidth="1"/>
    <col min="3815" max="3815" width="15.42578125" style="31" customWidth="1"/>
    <col min="3816" max="3816" width="17" style="31" customWidth="1"/>
    <col min="3817" max="3817" width="16.7109375" style="31" customWidth="1"/>
    <col min="3818" max="3818" width="6.85546875" style="31" customWidth="1"/>
    <col min="3819" max="4064" width="9.140625" style="31"/>
    <col min="4065" max="4065" width="5.5703125" style="31" customWidth="1"/>
    <col min="4066" max="4066" width="8.7109375" style="31" customWidth="1"/>
    <col min="4067" max="4068" width="17.7109375" style="31" customWidth="1"/>
    <col min="4069" max="4069" width="16.42578125" style="31" customWidth="1"/>
    <col min="4070" max="4070" width="16.5703125" style="31" customWidth="1"/>
    <col min="4071" max="4071" width="15.42578125" style="31" customWidth="1"/>
    <col min="4072" max="4072" width="17" style="31" customWidth="1"/>
    <col min="4073" max="4073" width="16.7109375" style="31" customWidth="1"/>
    <col min="4074" max="4074" width="6.85546875" style="31" customWidth="1"/>
    <col min="4075" max="4320" width="9.140625" style="31"/>
    <col min="4321" max="4321" width="5.5703125" style="31" customWidth="1"/>
    <col min="4322" max="4322" width="8.7109375" style="31" customWidth="1"/>
    <col min="4323" max="4324" width="17.7109375" style="31" customWidth="1"/>
    <col min="4325" max="4325" width="16.42578125" style="31" customWidth="1"/>
    <col min="4326" max="4326" width="16.5703125" style="31" customWidth="1"/>
    <col min="4327" max="4327" width="15.42578125" style="31" customWidth="1"/>
    <col min="4328" max="4328" width="17" style="31" customWidth="1"/>
    <col min="4329" max="4329" width="16.7109375" style="31" customWidth="1"/>
    <col min="4330" max="4330" width="6.85546875" style="31" customWidth="1"/>
    <col min="4331" max="4576" width="9.140625" style="31"/>
    <col min="4577" max="4577" width="5.5703125" style="31" customWidth="1"/>
    <col min="4578" max="4578" width="8.7109375" style="31" customWidth="1"/>
    <col min="4579" max="4580" width="17.7109375" style="31" customWidth="1"/>
    <col min="4581" max="4581" width="16.42578125" style="31" customWidth="1"/>
    <col min="4582" max="4582" width="16.5703125" style="31" customWidth="1"/>
    <col min="4583" max="4583" width="15.42578125" style="31" customWidth="1"/>
    <col min="4584" max="4584" width="17" style="31" customWidth="1"/>
    <col min="4585" max="4585" width="16.7109375" style="31" customWidth="1"/>
    <col min="4586" max="4586" width="6.85546875" style="31" customWidth="1"/>
    <col min="4587" max="4832" width="9.140625" style="31"/>
    <col min="4833" max="4833" width="5.5703125" style="31" customWidth="1"/>
    <col min="4834" max="4834" width="8.7109375" style="31" customWidth="1"/>
    <col min="4835" max="4836" width="17.7109375" style="31" customWidth="1"/>
    <col min="4837" max="4837" width="16.42578125" style="31" customWidth="1"/>
    <col min="4838" max="4838" width="16.5703125" style="31" customWidth="1"/>
    <col min="4839" max="4839" width="15.42578125" style="31" customWidth="1"/>
    <col min="4840" max="4840" width="17" style="31" customWidth="1"/>
    <col min="4841" max="4841" width="16.7109375" style="31" customWidth="1"/>
    <col min="4842" max="4842" width="6.85546875" style="31" customWidth="1"/>
    <col min="4843" max="5088" width="9.140625" style="31"/>
    <col min="5089" max="5089" width="5.5703125" style="31" customWidth="1"/>
    <col min="5090" max="5090" width="8.7109375" style="31" customWidth="1"/>
    <col min="5091" max="5092" width="17.7109375" style="31" customWidth="1"/>
    <col min="5093" max="5093" width="16.42578125" style="31" customWidth="1"/>
    <col min="5094" max="5094" width="16.5703125" style="31" customWidth="1"/>
    <col min="5095" max="5095" width="15.42578125" style="31" customWidth="1"/>
    <col min="5096" max="5096" width="17" style="31" customWidth="1"/>
    <col min="5097" max="5097" width="16.7109375" style="31" customWidth="1"/>
    <col min="5098" max="5098" width="6.85546875" style="31" customWidth="1"/>
    <col min="5099" max="5344" width="9.140625" style="31"/>
    <col min="5345" max="5345" width="5.5703125" style="31" customWidth="1"/>
    <col min="5346" max="5346" width="8.7109375" style="31" customWidth="1"/>
    <col min="5347" max="5348" width="17.7109375" style="31" customWidth="1"/>
    <col min="5349" max="5349" width="16.42578125" style="31" customWidth="1"/>
    <col min="5350" max="5350" width="16.5703125" style="31" customWidth="1"/>
    <col min="5351" max="5351" width="15.42578125" style="31" customWidth="1"/>
    <col min="5352" max="5352" width="17" style="31" customWidth="1"/>
    <col min="5353" max="5353" width="16.7109375" style="31" customWidth="1"/>
    <col min="5354" max="5354" width="6.85546875" style="31" customWidth="1"/>
    <col min="5355" max="5600" width="9.140625" style="31"/>
    <col min="5601" max="5601" width="5.5703125" style="31" customWidth="1"/>
    <col min="5602" max="5602" width="8.7109375" style="31" customWidth="1"/>
    <col min="5603" max="5604" width="17.7109375" style="31" customWidth="1"/>
    <col min="5605" max="5605" width="16.42578125" style="31" customWidth="1"/>
    <col min="5606" max="5606" width="16.5703125" style="31" customWidth="1"/>
    <col min="5607" max="5607" width="15.42578125" style="31" customWidth="1"/>
    <col min="5608" max="5608" width="17" style="31" customWidth="1"/>
    <col min="5609" max="5609" width="16.7109375" style="31" customWidth="1"/>
    <col min="5610" max="5610" width="6.85546875" style="31" customWidth="1"/>
    <col min="5611" max="5856" width="9.140625" style="31"/>
    <col min="5857" max="5857" width="5.5703125" style="31" customWidth="1"/>
    <col min="5858" max="5858" width="8.7109375" style="31" customWidth="1"/>
    <col min="5859" max="5860" width="17.7109375" style="31" customWidth="1"/>
    <col min="5861" max="5861" width="16.42578125" style="31" customWidth="1"/>
    <col min="5862" max="5862" width="16.5703125" style="31" customWidth="1"/>
    <col min="5863" max="5863" width="15.42578125" style="31" customWidth="1"/>
    <col min="5864" max="5864" width="17" style="31" customWidth="1"/>
    <col min="5865" max="5865" width="16.7109375" style="31" customWidth="1"/>
    <col min="5866" max="5866" width="6.85546875" style="31" customWidth="1"/>
    <col min="5867" max="6112" width="9.140625" style="31"/>
    <col min="6113" max="6113" width="5.5703125" style="31" customWidth="1"/>
    <col min="6114" max="6114" width="8.7109375" style="31" customWidth="1"/>
    <col min="6115" max="6116" width="17.7109375" style="31" customWidth="1"/>
    <col min="6117" max="6117" width="16.42578125" style="31" customWidth="1"/>
    <col min="6118" max="6118" width="16.5703125" style="31" customWidth="1"/>
    <col min="6119" max="6119" width="15.42578125" style="31" customWidth="1"/>
    <col min="6120" max="6120" width="17" style="31" customWidth="1"/>
    <col min="6121" max="6121" width="16.7109375" style="31" customWidth="1"/>
    <col min="6122" max="6122" width="6.85546875" style="31" customWidth="1"/>
    <col min="6123" max="6368" width="9.140625" style="31"/>
    <col min="6369" max="6369" width="5.5703125" style="31" customWidth="1"/>
    <col min="6370" max="6370" width="8.7109375" style="31" customWidth="1"/>
    <col min="6371" max="6372" width="17.7109375" style="31" customWidth="1"/>
    <col min="6373" max="6373" width="16.42578125" style="31" customWidth="1"/>
    <col min="6374" max="6374" width="16.5703125" style="31" customWidth="1"/>
    <col min="6375" max="6375" width="15.42578125" style="31" customWidth="1"/>
    <col min="6376" max="6376" width="17" style="31" customWidth="1"/>
    <col min="6377" max="6377" width="16.7109375" style="31" customWidth="1"/>
    <col min="6378" max="6378" width="6.85546875" style="31" customWidth="1"/>
    <col min="6379" max="6624" width="9.140625" style="31"/>
    <col min="6625" max="6625" width="5.5703125" style="31" customWidth="1"/>
    <col min="6626" max="6626" width="8.7109375" style="31" customWidth="1"/>
    <col min="6627" max="6628" width="17.7109375" style="31" customWidth="1"/>
    <col min="6629" max="6629" width="16.42578125" style="31" customWidth="1"/>
    <col min="6630" max="6630" width="16.5703125" style="31" customWidth="1"/>
    <col min="6631" max="6631" width="15.42578125" style="31" customWidth="1"/>
    <col min="6632" max="6632" width="17" style="31" customWidth="1"/>
    <col min="6633" max="6633" width="16.7109375" style="31" customWidth="1"/>
    <col min="6634" max="6634" width="6.85546875" style="31" customWidth="1"/>
    <col min="6635" max="6880" width="9.140625" style="31"/>
    <col min="6881" max="6881" width="5.5703125" style="31" customWidth="1"/>
    <col min="6882" max="6882" width="8.7109375" style="31" customWidth="1"/>
    <col min="6883" max="6884" width="17.7109375" style="31" customWidth="1"/>
    <col min="6885" max="6885" width="16.42578125" style="31" customWidth="1"/>
    <col min="6886" max="6886" width="16.5703125" style="31" customWidth="1"/>
    <col min="6887" max="6887" width="15.42578125" style="31" customWidth="1"/>
    <col min="6888" max="6888" width="17" style="31" customWidth="1"/>
    <col min="6889" max="6889" width="16.7109375" style="31" customWidth="1"/>
    <col min="6890" max="6890" width="6.85546875" style="31" customWidth="1"/>
    <col min="6891" max="7136" width="9.140625" style="31"/>
    <col min="7137" max="7137" width="5.5703125" style="31" customWidth="1"/>
    <col min="7138" max="7138" width="8.7109375" style="31" customWidth="1"/>
    <col min="7139" max="7140" width="17.7109375" style="31" customWidth="1"/>
    <col min="7141" max="7141" width="16.42578125" style="31" customWidth="1"/>
    <col min="7142" max="7142" width="16.5703125" style="31" customWidth="1"/>
    <col min="7143" max="7143" width="15.42578125" style="31" customWidth="1"/>
    <col min="7144" max="7144" width="17" style="31" customWidth="1"/>
    <col min="7145" max="7145" width="16.7109375" style="31" customWidth="1"/>
    <col min="7146" max="7146" width="6.85546875" style="31" customWidth="1"/>
    <col min="7147" max="7392" width="9.140625" style="31"/>
    <col min="7393" max="7393" width="5.5703125" style="31" customWidth="1"/>
    <col min="7394" max="7394" width="8.7109375" style="31" customWidth="1"/>
    <col min="7395" max="7396" width="17.7109375" style="31" customWidth="1"/>
    <col min="7397" max="7397" width="16.42578125" style="31" customWidth="1"/>
    <col min="7398" max="7398" width="16.5703125" style="31" customWidth="1"/>
    <col min="7399" max="7399" width="15.42578125" style="31" customWidth="1"/>
    <col min="7400" max="7400" width="17" style="31" customWidth="1"/>
    <col min="7401" max="7401" width="16.7109375" style="31" customWidth="1"/>
    <col min="7402" max="7402" width="6.85546875" style="31" customWidth="1"/>
    <col min="7403" max="7648" width="9.140625" style="31"/>
    <col min="7649" max="7649" width="5.5703125" style="31" customWidth="1"/>
    <col min="7650" max="7650" width="8.7109375" style="31" customWidth="1"/>
    <col min="7651" max="7652" width="17.7109375" style="31" customWidth="1"/>
    <col min="7653" max="7653" width="16.42578125" style="31" customWidth="1"/>
    <col min="7654" max="7654" width="16.5703125" style="31" customWidth="1"/>
    <col min="7655" max="7655" width="15.42578125" style="31" customWidth="1"/>
    <col min="7656" max="7656" width="17" style="31" customWidth="1"/>
    <col min="7657" max="7657" width="16.7109375" style="31" customWidth="1"/>
    <col min="7658" max="7658" width="6.85546875" style="31" customWidth="1"/>
    <col min="7659" max="7904" width="9.140625" style="31"/>
    <col min="7905" max="7905" width="5.5703125" style="31" customWidth="1"/>
    <col min="7906" max="7906" width="8.7109375" style="31" customWidth="1"/>
    <col min="7907" max="7908" width="17.7109375" style="31" customWidth="1"/>
    <col min="7909" max="7909" width="16.42578125" style="31" customWidth="1"/>
    <col min="7910" max="7910" width="16.5703125" style="31" customWidth="1"/>
    <col min="7911" max="7911" width="15.42578125" style="31" customWidth="1"/>
    <col min="7912" max="7912" width="17" style="31" customWidth="1"/>
    <col min="7913" max="7913" width="16.7109375" style="31" customWidth="1"/>
    <col min="7914" max="7914" width="6.85546875" style="31" customWidth="1"/>
    <col min="7915" max="8160" width="9.140625" style="31"/>
    <col min="8161" max="8161" width="5.5703125" style="31" customWidth="1"/>
    <col min="8162" max="8162" width="8.7109375" style="31" customWidth="1"/>
    <col min="8163" max="8164" width="17.7109375" style="31" customWidth="1"/>
    <col min="8165" max="8165" width="16.42578125" style="31" customWidth="1"/>
    <col min="8166" max="8166" width="16.5703125" style="31" customWidth="1"/>
    <col min="8167" max="8167" width="15.42578125" style="31" customWidth="1"/>
    <col min="8168" max="8168" width="17" style="31" customWidth="1"/>
    <col min="8169" max="8169" width="16.7109375" style="31" customWidth="1"/>
    <col min="8170" max="8170" width="6.85546875" style="31" customWidth="1"/>
    <col min="8171" max="8416" width="9.140625" style="31"/>
    <col min="8417" max="8417" width="5.5703125" style="31" customWidth="1"/>
    <col min="8418" max="8418" width="8.7109375" style="31" customWidth="1"/>
    <col min="8419" max="8420" width="17.7109375" style="31" customWidth="1"/>
    <col min="8421" max="8421" width="16.42578125" style="31" customWidth="1"/>
    <col min="8422" max="8422" width="16.5703125" style="31" customWidth="1"/>
    <col min="8423" max="8423" width="15.42578125" style="31" customWidth="1"/>
    <col min="8424" max="8424" width="17" style="31" customWidth="1"/>
    <col min="8425" max="8425" width="16.7109375" style="31" customWidth="1"/>
    <col min="8426" max="8426" width="6.85546875" style="31" customWidth="1"/>
    <col min="8427" max="8672" width="9.140625" style="31"/>
    <col min="8673" max="8673" width="5.5703125" style="31" customWidth="1"/>
    <col min="8674" max="8674" width="8.7109375" style="31" customWidth="1"/>
    <col min="8675" max="8676" width="17.7109375" style="31" customWidth="1"/>
    <col min="8677" max="8677" width="16.42578125" style="31" customWidth="1"/>
    <col min="8678" max="8678" width="16.5703125" style="31" customWidth="1"/>
    <col min="8679" max="8679" width="15.42578125" style="31" customWidth="1"/>
    <col min="8680" max="8680" width="17" style="31" customWidth="1"/>
    <col min="8681" max="8681" width="16.7109375" style="31" customWidth="1"/>
    <col min="8682" max="8682" width="6.85546875" style="31" customWidth="1"/>
    <col min="8683" max="8928" width="9.140625" style="31"/>
    <col min="8929" max="8929" width="5.5703125" style="31" customWidth="1"/>
    <col min="8930" max="8930" width="8.7109375" style="31" customWidth="1"/>
    <col min="8931" max="8932" width="17.7109375" style="31" customWidth="1"/>
    <col min="8933" max="8933" width="16.42578125" style="31" customWidth="1"/>
    <col min="8934" max="8934" width="16.5703125" style="31" customWidth="1"/>
    <col min="8935" max="8935" width="15.42578125" style="31" customWidth="1"/>
    <col min="8936" max="8936" width="17" style="31" customWidth="1"/>
    <col min="8937" max="8937" width="16.7109375" style="31" customWidth="1"/>
    <col min="8938" max="8938" width="6.85546875" style="31" customWidth="1"/>
    <col min="8939" max="9184" width="9.140625" style="31"/>
    <col min="9185" max="9185" width="5.5703125" style="31" customWidth="1"/>
    <col min="9186" max="9186" width="8.7109375" style="31" customWidth="1"/>
    <col min="9187" max="9188" width="17.7109375" style="31" customWidth="1"/>
    <col min="9189" max="9189" width="16.42578125" style="31" customWidth="1"/>
    <col min="9190" max="9190" width="16.5703125" style="31" customWidth="1"/>
    <col min="9191" max="9191" width="15.42578125" style="31" customWidth="1"/>
    <col min="9192" max="9192" width="17" style="31" customWidth="1"/>
    <col min="9193" max="9193" width="16.7109375" style="31" customWidth="1"/>
    <col min="9194" max="9194" width="6.85546875" style="31" customWidth="1"/>
    <col min="9195" max="9440" width="9.140625" style="31"/>
    <col min="9441" max="9441" width="5.5703125" style="31" customWidth="1"/>
    <col min="9442" max="9442" width="8.7109375" style="31" customWidth="1"/>
    <col min="9443" max="9444" width="17.7109375" style="31" customWidth="1"/>
    <col min="9445" max="9445" width="16.42578125" style="31" customWidth="1"/>
    <col min="9446" max="9446" width="16.5703125" style="31" customWidth="1"/>
    <col min="9447" max="9447" width="15.42578125" style="31" customWidth="1"/>
    <col min="9448" max="9448" width="17" style="31" customWidth="1"/>
    <col min="9449" max="9449" width="16.7109375" style="31" customWidth="1"/>
    <col min="9450" max="9450" width="6.85546875" style="31" customWidth="1"/>
    <col min="9451" max="9696" width="9.140625" style="31"/>
    <col min="9697" max="9697" width="5.5703125" style="31" customWidth="1"/>
    <col min="9698" max="9698" width="8.7109375" style="31" customWidth="1"/>
    <col min="9699" max="9700" width="17.7109375" style="31" customWidth="1"/>
    <col min="9701" max="9701" width="16.42578125" style="31" customWidth="1"/>
    <col min="9702" max="9702" width="16.5703125" style="31" customWidth="1"/>
    <col min="9703" max="9703" width="15.42578125" style="31" customWidth="1"/>
    <col min="9704" max="9704" width="17" style="31" customWidth="1"/>
    <col min="9705" max="9705" width="16.7109375" style="31" customWidth="1"/>
    <col min="9706" max="9706" width="6.85546875" style="31" customWidth="1"/>
    <col min="9707" max="9952" width="9.140625" style="31"/>
    <col min="9953" max="9953" width="5.5703125" style="31" customWidth="1"/>
    <col min="9954" max="9954" width="8.7109375" style="31" customWidth="1"/>
    <col min="9955" max="9956" width="17.7109375" style="31" customWidth="1"/>
    <col min="9957" max="9957" width="16.42578125" style="31" customWidth="1"/>
    <col min="9958" max="9958" width="16.5703125" style="31" customWidth="1"/>
    <col min="9959" max="9959" width="15.42578125" style="31" customWidth="1"/>
    <col min="9960" max="9960" width="17" style="31" customWidth="1"/>
    <col min="9961" max="9961" width="16.7109375" style="31" customWidth="1"/>
    <col min="9962" max="9962" width="6.85546875" style="31" customWidth="1"/>
    <col min="9963" max="10208" width="9.140625" style="31"/>
    <col min="10209" max="10209" width="5.5703125" style="31" customWidth="1"/>
    <col min="10210" max="10210" width="8.7109375" style="31" customWidth="1"/>
    <col min="10211" max="10212" width="17.7109375" style="31" customWidth="1"/>
    <col min="10213" max="10213" width="16.42578125" style="31" customWidth="1"/>
    <col min="10214" max="10214" width="16.5703125" style="31" customWidth="1"/>
    <col min="10215" max="10215" width="15.42578125" style="31" customWidth="1"/>
    <col min="10216" max="10216" width="17" style="31" customWidth="1"/>
    <col min="10217" max="10217" width="16.7109375" style="31" customWidth="1"/>
    <col min="10218" max="10218" width="6.85546875" style="31" customWidth="1"/>
    <col min="10219" max="10464" width="9.140625" style="31"/>
    <col min="10465" max="10465" width="5.5703125" style="31" customWidth="1"/>
    <col min="10466" max="10466" width="8.7109375" style="31" customWidth="1"/>
    <col min="10467" max="10468" width="17.7109375" style="31" customWidth="1"/>
    <col min="10469" max="10469" width="16.42578125" style="31" customWidth="1"/>
    <col min="10470" max="10470" width="16.5703125" style="31" customWidth="1"/>
    <col min="10471" max="10471" width="15.42578125" style="31" customWidth="1"/>
    <col min="10472" max="10472" width="17" style="31" customWidth="1"/>
    <col min="10473" max="10473" width="16.7109375" style="31" customWidth="1"/>
    <col min="10474" max="10474" width="6.85546875" style="31" customWidth="1"/>
    <col min="10475" max="10720" width="9.140625" style="31"/>
    <col min="10721" max="10721" width="5.5703125" style="31" customWidth="1"/>
    <col min="10722" max="10722" width="8.7109375" style="31" customWidth="1"/>
    <col min="10723" max="10724" width="17.7109375" style="31" customWidth="1"/>
    <col min="10725" max="10725" width="16.42578125" style="31" customWidth="1"/>
    <col min="10726" max="10726" width="16.5703125" style="31" customWidth="1"/>
    <col min="10727" max="10727" width="15.42578125" style="31" customWidth="1"/>
    <col min="10728" max="10728" width="17" style="31" customWidth="1"/>
    <col min="10729" max="10729" width="16.7109375" style="31" customWidth="1"/>
    <col min="10730" max="10730" width="6.85546875" style="31" customWidth="1"/>
    <col min="10731" max="10976" width="9.140625" style="31"/>
    <col min="10977" max="10977" width="5.5703125" style="31" customWidth="1"/>
    <col min="10978" max="10978" width="8.7109375" style="31" customWidth="1"/>
    <col min="10979" max="10980" width="17.7109375" style="31" customWidth="1"/>
    <col min="10981" max="10981" width="16.42578125" style="31" customWidth="1"/>
    <col min="10982" max="10982" width="16.5703125" style="31" customWidth="1"/>
    <col min="10983" max="10983" width="15.42578125" style="31" customWidth="1"/>
    <col min="10984" max="10984" width="17" style="31" customWidth="1"/>
    <col min="10985" max="10985" width="16.7109375" style="31" customWidth="1"/>
    <col min="10986" max="10986" width="6.85546875" style="31" customWidth="1"/>
    <col min="10987" max="11232" width="9.140625" style="31"/>
    <col min="11233" max="11233" width="5.5703125" style="31" customWidth="1"/>
    <col min="11234" max="11234" width="8.7109375" style="31" customWidth="1"/>
    <col min="11235" max="11236" width="17.7109375" style="31" customWidth="1"/>
    <col min="11237" max="11237" width="16.42578125" style="31" customWidth="1"/>
    <col min="11238" max="11238" width="16.5703125" style="31" customWidth="1"/>
    <col min="11239" max="11239" width="15.42578125" style="31" customWidth="1"/>
    <col min="11240" max="11240" width="17" style="31" customWidth="1"/>
    <col min="11241" max="11241" width="16.7109375" style="31" customWidth="1"/>
    <col min="11242" max="11242" width="6.85546875" style="31" customWidth="1"/>
    <col min="11243" max="11488" width="9.140625" style="31"/>
    <col min="11489" max="11489" width="5.5703125" style="31" customWidth="1"/>
    <col min="11490" max="11490" width="8.7109375" style="31" customWidth="1"/>
    <col min="11491" max="11492" width="17.7109375" style="31" customWidth="1"/>
    <col min="11493" max="11493" width="16.42578125" style="31" customWidth="1"/>
    <col min="11494" max="11494" width="16.5703125" style="31" customWidth="1"/>
    <col min="11495" max="11495" width="15.42578125" style="31" customWidth="1"/>
    <col min="11496" max="11496" width="17" style="31" customWidth="1"/>
    <col min="11497" max="11497" width="16.7109375" style="31" customWidth="1"/>
    <col min="11498" max="11498" width="6.85546875" style="31" customWidth="1"/>
    <col min="11499" max="11744" width="9.140625" style="31"/>
    <col min="11745" max="11745" width="5.5703125" style="31" customWidth="1"/>
    <col min="11746" max="11746" width="8.7109375" style="31" customWidth="1"/>
    <col min="11747" max="11748" width="17.7109375" style="31" customWidth="1"/>
    <col min="11749" max="11749" width="16.42578125" style="31" customWidth="1"/>
    <col min="11750" max="11750" width="16.5703125" style="31" customWidth="1"/>
    <col min="11751" max="11751" width="15.42578125" style="31" customWidth="1"/>
    <col min="11752" max="11752" width="17" style="31" customWidth="1"/>
    <col min="11753" max="11753" width="16.7109375" style="31" customWidth="1"/>
    <col min="11754" max="11754" width="6.85546875" style="31" customWidth="1"/>
    <col min="11755" max="12000" width="9.140625" style="31"/>
    <col min="12001" max="12001" width="5.5703125" style="31" customWidth="1"/>
    <col min="12002" max="12002" width="8.7109375" style="31" customWidth="1"/>
    <col min="12003" max="12004" width="17.7109375" style="31" customWidth="1"/>
    <col min="12005" max="12005" width="16.42578125" style="31" customWidth="1"/>
    <col min="12006" max="12006" width="16.5703125" style="31" customWidth="1"/>
    <col min="12007" max="12007" width="15.42578125" style="31" customWidth="1"/>
    <col min="12008" max="12008" width="17" style="31" customWidth="1"/>
    <col min="12009" max="12009" width="16.7109375" style="31" customWidth="1"/>
    <col min="12010" max="12010" width="6.85546875" style="31" customWidth="1"/>
    <col min="12011" max="12256" width="9.140625" style="31"/>
    <col min="12257" max="12257" width="5.5703125" style="31" customWidth="1"/>
    <col min="12258" max="12258" width="8.7109375" style="31" customWidth="1"/>
    <col min="12259" max="12260" width="17.7109375" style="31" customWidth="1"/>
    <col min="12261" max="12261" width="16.42578125" style="31" customWidth="1"/>
    <col min="12262" max="12262" width="16.5703125" style="31" customWidth="1"/>
    <col min="12263" max="12263" width="15.42578125" style="31" customWidth="1"/>
    <col min="12264" max="12264" width="17" style="31" customWidth="1"/>
    <col min="12265" max="12265" width="16.7109375" style="31" customWidth="1"/>
    <col min="12266" max="12266" width="6.85546875" style="31" customWidth="1"/>
    <col min="12267" max="12512" width="9.140625" style="31"/>
    <col min="12513" max="12513" width="5.5703125" style="31" customWidth="1"/>
    <col min="12514" max="12514" width="8.7109375" style="31" customWidth="1"/>
    <col min="12515" max="12516" width="17.7109375" style="31" customWidth="1"/>
    <col min="12517" max="12517" width="16.42578125" style="31" customWidth="1"/>
    <col min="12518" max="12518" width="16.5703125" style="31" customWidth="1"/>
    <col min="12519" max="12519" width="15.42578125" style="31" customWidth="1"/>
    <col min="12520" max="12520" width="17" style="31" customWidth="1"/>
    <col min="12521" max="12521" width="16.7109375" style="31" customWidth="1"/>
    <col min="12522" max="12522" width="6.85546875" style="31" customWidth="1"/>
    <col min="12523" max="12768" width="9.140625" style="31"/>
    <col min="12769" max="12769" width="5.5703125" style="31" customWidth="1"/>
    <col min="12770" max="12770" width="8.7109375" style="31" customWidth="1"/>
    <col min="12771" max="12772" width="17.7109375" style="31" customWidth="1"/>
    <col min="12773" max="12773" width="16.42578125" style="31" customWidth="1"/>
    <col min="12774" max="12774" width="16.5703125" style="31" customWidth="1"/>
    <col min="12775" max="12775" width="15.42578125" style="31" customWidth="1"/>
    <col min="12776" max="12776" width="17" style="31" customWidth="1"/>
    <col min="12777" max="12777" width="16.7109375" style="31" customWidth="1"/>
    <col min="12778" max="12778" width="6.85546875" style="31" customWidth="1"/>
    <col min="12779" max="13024" width="9.140625" style="31"/>
    <col min="13025" max="13025" width="5.5703125" style="31" customWidth="1"/>
    <col min="13026" max="13026" width="8.7109375" style="31" customWidth="1"/>
    <col min="13027" max="13028" width="17.7109375" style="31" customWidth="1"/>
    <col min="13029" max="13029" width="16.42578125" style="31" customWidth="1"/>
    <col min="13030" max="13030" width="16.5703125" style="31" customWidth="1"/>
    <col min="13031" max="13031" width="15.42578125" style="31" customWidth="1"/>
    <col min="13032" max="13032" width="17" style="31" customWidth="1"/>
    <col min="13033" max="13033" width="16.7109375" style="31" customWidth="1"/>
    <col min="13034" max="13034" width="6.85546875" style="31" customWidth="1"/>
    <col min="13035" max="13280" width="9.140625" style="31"/>
    <col min="13281" max="13281" width="5.5703125" style="31" customWidth="1"/>
    <col min="13282" max="13282" width="8.7109375" style="31" customWidth="1"/>
    <col min="13283" max="13284" width="17.7109375" style="31" customWidth="1"/>
    <col min="13285" max="13285" width="16.42578125" style="31" customWidth="1"/>
    <col min="13286" max="13286" width="16.5703125" style="31" customWidth="1"/>
    <col min="13287" max="13287" width="15.42578125" style="31" customWidth="1"/>
    <col min="13288" max="13288" width="17" style="31" customWidth="1"/>
    <col min="13289" max="13289" width="16.7109375" style="31" customWidth="1"/>
    <col min="13290" max="13290" width="6.85546875" style="31" customWidth="1"/>
    <col min="13291" max="13536" width="9.140625" style="31"/>
    <col min="13537" max="13537" width="5.5703125" style="31" customWidth="1"/>
    <col min="13538" max="13538" width="8.7109375" style="31" customWidth="1"/>
    <col min="13539" max="13540" width="17.7109375" style="31" customWidth="1"/>
    <col min="13541" max="13541" width="16.42578125" style="31" customWidth="1"/>
    <col min="13542" max="13542" width="16.5703125" style="31" customWidth="1"/>
    <col min="13543" max="13543" width="15.42578125" style="31" customWidth="1"/>
    <col min="13544" max="13544" width="17" style="31" customWidth="1"/>
    <col min="13545" max="13545" width="16.7109375" style="31" customWidth="1"/>
    <col min="13546" max="13546" width="6.85546875" style="31" customWidth="1"/>
    <col min="13547" max="13792" width="9.140625" style="31"/>
    <col min="13793" max="13793" width="5.5703125" style="31" customWidth="1"/>
    <col min="13794" max="13794" width="8.7109375" style="31" customWidth="1"/>
    <col min="13795" max="13796" width="17.7109375" style="31" customWidth="1"/>
    <col min="13797" max="13797" width="16.42578125" style="31" customWidth="1"/>
    <col min="13798" max="13798" width="16.5703125" style="31" customWidth="1"/>
    <col min="13799" max="13799" width="15.42578125" style="31" customWidth="1"/>
    <col min="13800" max="13800" width="17" style="31" customWidth="1"/>
    <col min="13801" max="13801" width="16.7109375" style="31" customWidth="1"/>
    <col min="13802" max="13802" width="6.85546875" style="31" customWidth="1"/>
    <col min="13803" max="14048" width="9.140625" style="31"/>
    <col min="14049" max="14049" width="5.5703125" style="31" customWidth="1"/>
    <col min="14050" max="14050" width="8.7109375" style="31" customWidth="1"/>
    <col min="14051" max="14052" width="17.7109375" style="31" customWidth="1"/>
    <col min="14053" max="14053" width="16.42578125" style="31" customWidth="1"/>
    <col min="14054" max="14054" width="16.5703125" style="31" customWidth="1"/>
    <col min="14055" max="14055" width="15.42578125" style="31" customWidth="1"/>
    <col min="14056" max="14056" width="17" style="31" customWidth="1"/>
    <col min="14057" max="14057" width="16.7109375" style="31" customWidth="1"/>
    <col min="14058" max="14058" width="6.85546875" style="31" customWidth="1"/>
    <col min="14059" max="14304" width="9.140625" style="31"/>
    <col min="14305" max="14305" width="5.5703125" style="31" customWidth="1"/>
    <col min="14306" max="14306" width="8.7109375" style="31" customWidth="1"/>
    <col min="14307" max="14308" width="17.7109375" style="31" customWidth="1"/>
    <col min="14309" max="14309" width="16.42578125" style="31" customWidth="1"/>
    <col min="14310" max="14310" width="16.5703125" style="31" customWidth="1"/>
    <col min="14311" max="14311" width="15.42578125" style="31" customWidth="1"/>
    <col min="14312" max="14312" width="17" style="31" customWidth="1"/>
    <col min="14313" max="14313" width="16.7109375" style="31" customWidth="1"/>
    <col min="14314" max="14314" width="6.85546875" style="31" customWidth="1"/>
    <col min="14315" max="14560" width="9.140625" style="31"/>
    <col min="14561" max="14561" width="5.5703125" style="31" customWidth="1"/>
    <col min="14562" max="14562" width="8.7109375" style="31" customWidth="1"/>
    <col min="14563" max="14564" width="17.7109375" style="31" customWidth="1"/>
    <col min="14565" max="14565" width="16.42578125" style="31" customWidth="1"/>
    <col min="14566" max="14566" width="16.5703125" style="31" customWidth="1"/>
    <col min="14567" max="14567" width="15.42578125" style="31" customWidth="1"/>
    <col min="14568" max="14568" width="17" style="31" customWidth="1"/>
    <col min="14569" max="14569" width="16.7109375" style="31" customWidth="1"/>
    <col min="14570" max="14570" width="6.85546875" style="31" customWidth="1"/>
    <col min="14571" max="14816" width="9.140625" style="31"/>
    <col min="14817" max="14817" width="5.5703125" style="31" customWidth="1"/>
    <col min="14818" max="14818" width="8.7109375" style="31" customWidth="1"/>
    <col min="14819" max="14820" width="17.7109375" style="31" customWidth="1"/>
    <col min="14821" max="14821" width="16.42578125" style="31" customWidth="1"/>
    <col min="14822" max="14822" width="16.5703125" style="31" customWidth="1"/>
    <col min="14823" max="14823" width="15.42578125" style="31" customWidth="1"/>
    <col min="14824" max="14824" width="17" style="31" customWidth="1"/>
    <col min="14825" max="14825" width="16.7109375" style="31" customWidth="1"/>
    <col min="14826" max="14826" width="6.85546875" style="31" customWidth="1"/>
    <col min="14827" max="15072" width="9.140625" style="31"/>
    <col min="15073" max="15073" width="5.5703125" style="31" customWidth="1"/>
    <col min="15074" max="15074" width="8.7109375" style="31" customWidth="1"/>
    <col min="15075" max="15076" width="17.7109375" style="31" customWidth="1"/>
    <col min="15077" max="15077" width="16.42578125" style="31" customWidth="1"/>
    <col min="15078" max="15078" width="16.5703125" style="31" customWidth="1"/>
    <col min="15079" max="15079" width="15.42578125" style="31" customWidth="1"/>
    <col min="15080" max="15080" width="17" style="31" customWidth="1"/>
    <col min="15081" max="15081" width="16.7109375" style="31" customWidth="1"/>
    <col min="15082" max="15082" width="6.85546875" style="31" customWidth="1"/>
    <col min="15083" max="15328" width="9.140625" style="31"/>
    <col min="15329" max="15329" width="5.5703125" style="31" customWidth="1"/>
    <col min="15330" max="15330" width="8.7109375" style="31" customWidth="1"/>
    <col min="15331" max="15332" width="17.7109375" style="31" customWidth="1"/>
    <col min="15333" max="15333" width="16.42578125" style="31" customWidth="1"/>
    <col min="15334" max="15334" width="16.5703125" style="31" customWidth="1"/>
    <col min="15335" max="15335" width="15.42578125" style="31" customWidth="1"/>
    <col min="15336" max="15336" width="17" style="31" customWidth="1"/>
    <col min="15337" max="15337" width="16.7109375" style="31" customWidth="1"/>
    <col min="15338" max="15338" width="6.85546875" style="31" customWidth="1"/>
    <col min="15339" max="15584" width="9.140625" style="31"/>
    <col min="15585" max="15585" width="5.5703125" style="31" customWidth="1"/>
    <col min="15586" max="15586" width="8.7109375" style="31" customWidth="1"/>
    <col min="15587" max="15588" width="17.7109375" style="31" customWidth="1"/>
    <col min="15589" max="15589" width="16.42578125" style="31" customWidth="1"/>
    <col min="15590" max="15590" width="16.5703125" style="31" customWidth="1"/>
    <col min="15591" max="15591" width="15.42578125" style="31" customWidth="1"/>
    <col min="15592" max="15592" width="17" style="31" customWidth="1"/>
    <col min="15593" max="15593" width="16.7109375" style="31" customWidth="1"/>
    <col min="15594" max="15594" width="6.85546875" style="31" customWidth="1"/>
    <col min="15595" max="15840" width="9.140625" style="31"/>
    <col min="15841" max="15841" width="5.5703125" style="31" customWidth="1"/>
    <col min="15842" max="15842" width="8.7109375" style="31" customWidth="1"/>
    <col min="15843" max="15844" width="17.7109375" style="31" customWidth="1"/>
    <col min="15845" max="15845" width="16.42578125" style="31" customWidth="1"/>
    <col min="15846" max="15846" width="16.5703125" style="31" customWidth="1"/>
    <col min="15847" max="15847" width="15.42578125" style="31" customWidth="1"/>
    <col min="15848" max="15848" width="17" style="31" customWidth="1"/>
    <col min="15849" max="15849" width="16.7109375" style="31" customWidth="1"/>
    <col min="15850" max="15850" width="6.85546875" style="31" customWidth="1"/>
    <col min="15851" max="16096" width="9.140625" style="31"/>
    <col min="16097" max="16097" width="5.5703125" style="31" customWidth="1"/>
    <col min="16098" max="16098" width="8.7109375" style="31" customWidth="1"/>
    <col min="16099" max="16100" width="17.7109375" style="31" customWidth="1"/>
    <col min="16101" max="16101" width="16.42578125" style="31" customWidth="1"/>
    <col min="16102" max="16102" width="16.5703125" style="31" customWidth="1"/>
    <col min="16103" max="16103" width="15.42578125" style="31" customWidth="1"/>
    <col min="16104" max="16104" width="17" style="31" customWidth="1"/>
    <col min="16105" max="16105" width="16.7109375" style="31" customWidth="1"/>
    <col min="16106" max="16106" width="6.85546875" style="31" customWidth="1"/>
    <col min="16107" max="16353" width="9.140625" style="31"/>
    <col min="16354" max="16355" width="9.140625" style="31" customWidth="1"/>
    <col min="16356" max="16384" width="9.140625" style="31"/>
  </cols>
  <sheetData>
    <row r="1" spans="1:7" x14ac:dyDescent="0.25">
      <c r="D1" s="32"/>
      <c r="F1" s="32"/>
      <c r="G1" s="32" t="s">
        <v>55</v>
      </c>
    </row>
    <row r="2" spans="1:7" x14ac:dyDescent="0.25">
      <c r="D2" s="29"/>
      <c r="F2" s="86"/>
      <c r="G2" s="86" t="s">
        <v>83</v>
      </c>
    </row>
    <row r="3" spans="1:7" x14ac:dyDescent="0.25">
      <c r="D3" s="29"/>
      <c r="F3" s="86"/>
      <c r="G3" s="86" t="s">
        <v>26</v>
      </c>
    </row>
    <row r="4" spans="1:7" x14ac:dyDescent="0.25">
      <c r="D4" s="29"/>
      <c r="F4" s="86"/>
      <c r="G4" s="86" t="s">
        <v>54</v>
      </c>
    </row>
    <row r="5" spans="1:7" x14ac:dyDescent="0.25">
      <c r="D5" s="29"/>
      <c r="F5" s="86"/>
      <c r="G5" s="86" t="s">
        <v>297</v>
      </c>
    </row>
    <row r="7" spans="1:7" ht="46.9" customHeight="1" x14ac:dyDescent="0.25">
      <c r="A7" s="335" t="s">
        <v>139</v>
      </c>
      <c r="B7" s="335"/>
      <c r="C7" s="335"/>
      <c r="D7" s="335"/>
      <c r="E7" s="335"/>
      <c r="F7" s="335"/>
      <c r="G7" s="43"/>
    </row>
    <row r="8" spans="1:7" x14ac:dyDescent="0.25">
      <c r="A8" s="336" t="s">
        <v>0</v>
      </c>
      <c r="B8" s="336" t="s">
        <v>29</v>
      </c>
      <c r="C8" s="329"/>
      <c r="D8" s="330"/>
      <c r="E8" s="330"/>
      <c r="F8" s="330"/>
      <c r="G8" s="331"/>
    </row>
    <row r="9" spans="1:7" x14ac:dyDescent="0.25">
      <c r="A9" s="336"/>
      <c r="B9" s="336"/>
      <c r="C9" s="214">
        <v>2022</v>
      </c>
      <c r="D9" s="87">
        <v>2023</v>
      </c>
      <c r="E9" s="73">
        <v>2024</v>
      </c>
      <c r="F9" s="73">
        <v>2025</v>
      </c>
      <c r="G9" s="92">
        <v>2026</v>
      </c>
    </row>
    <row r="10" spans="1:7" ht="15.6" customHeight="1" x14ac:dyDescent="0.25">
      <c r="A10" s="336"/>
      <c r="B10" s="336"/>
      <c r="C10" s="329" t="s">
        <v>30</v>
      </c>
      <c r="D10" s="330"/>
      <c r="E10" s="330"/>
      <c r="F10" s="330"/>
      <c r="G10" s="331"/>
    </row>
    <row r="11" spans="1:7" x14ac:dyDescent="0.25">
      <c r="A11" s="336"/>
      <c r="B11" s="336"/>
      <c r="C11" s="214"/>
      <c r="D11" s="45">
        <v>7.0000000000000007E-2</v>
      </c>
      <c r="E11" s="46">
        <v>5.2999999999999999E-2</v>
      </c>
      <c r="F11" s="46">
        <v>4.8000000000000001E-2</v>
      </c>
      <c r="G11" s="46">
        <v>4.5999999999999999E-2</v>
      </c>
    </row>
    <row r="12" spans="1:7" ht="15.6" customHeight="1" x14ac:dyDescent="0.25">
      <c r="A12" s="122"/>
      <c r="B12" s="122"/>
      <c r="C12" s="329" t="s">
        <v>31</v>
      </c>
      <c r="D12" s="330"/>
      <c r="E12" s="330"/>
      <c r="F12" s="330"/>
      <c r="G12" s="331"/>
    </row>
    <row r="13" spans="1:7" ht="15" customHeight="1" x14ac:dyDescent="0.25">
      <c r="A13" s="44">
        <v>1</v>
      </c>
      <c r="B13" s="44">
        <v>63</v>
      </c>
      <c r="C13" s="76">
        <v>6580.3680599999998</v>
      </c>
      <c r="D13" s="222">
        <f>C13*(100%+$D$11)</f>
        <v>7040.9938241999998</v>
      </c>
      <c r="E13" s="221">
        <f>D13*(100%+$E$11)</f>
        <v>7414.1664968825989</v>
      </c>
      <c r="F13" s="221">
        <f>E13*(100%+$F$11)</f>
        <v>7770.0464887329645</v>
      </c>
      <c r="G13" s="221">
        <f>F13*(100%+$G$11)</f>
        <v>8127.468627214681</v>
      </c>
    </row>
    <row r="14" spans="1:7" x14ac:dyDescent="0.25">
      <c r="A14" s="44">
        <v>2</v>
      </c>
      <c r="B14" s="44">
        <v>100</v>
      </c>
      <c r="C14" s="76">
        <v>7453.6425300000001</v>
      </c>
      <c r="D14" s="222">
        <f t="shared" ref="D14:D21" si="0">C14*(100%+$D$11)</f>
        <v>7975.3975071000004</v>
      </c>
      <c r="E14" s="221">
        <f>D14*(100%+$E$11)</f>
        <v>8398.0935749762994</v>
      </c>
      <c r="F14" s="221">
        <f>E14*(100%+$F$11)</f>
        <v>8801.2020665751625</v>
      </c>
      <c r="G14" s="221">
        <f>F14*(100%+$G$11)</f>
        <v>9206.0573616376205</v>
      </c>
    </row>
    <row r="15" spans="1:7" x14ac:dyDescent="0.25">
      <c r="A15" s="44">
        <v>3</v>
      </c>
      <c r="B15" s="44" t="s">
        <v>28</v>
      </c>
      <c r="C15" s="76">
        <v>10814.775390000001</v>
      </c>
      <c r="D15" s="222">
        <f t="shared" si="0"/>
        <v>11571.809667300002</v>
      </c>
      <c r="E15" s="221">
        <f t="shared" ref="E15:E21" si="1">D15*(100%+$E$11)</f>
        <v>12185.115579666901</v>
      </c>
      <c r="F15" s="221">
        <f>E15*(100%+$F$11)</f>
        <v>12770.001127490912</v>
      </c>
      <c r="G15" s="221">
        <f>F15*(100%+$G$11)</f>
        <v>13357.421179355495</v>
      </c>
    </row>
    <row r="16" spans="1:7" x14ac:dyDescent="0.25">
      <c r="A16" s="44">
        <v>4</v>
      </c>
      <c r="B16" s="44">
        <v>150</v>
      </c>
      <c r="C16" s="76">
        <v>8372.3856199999991</v>
      </c>
      <c r="D16" s="222">
        <f t="shared" si="0"/>
        <v>8958.4526133999989</v>
      </c>
      <c r="E16" s="221">
        <f t="shared" si="1"/>
        <v>9433.2506019101984</v>
      </c>
      <c r="F16" s="221">
        <f>E16*(100%+$F$11)</f>
        <v>9886.0466308018877</v>
      </c>
      <c r="G16" s="221">
        <f>F16*(100%+$G$11)</f>
        <v>10340.804775818775</v>
      </c>
    </row>
    <row r="17" spans="1:7" x14ac:dyDescent="0.25">
      <c r="A17" s="63">
        <v>5</v>
      </c>
      <c r="B17" s="63" t="s">
        <v>85</v>
      </c>
      <c r="C17" s="76">
        <v>12409.19269</v>
      </c>
      <c r="D17" s="222">
        <f t="shared" si="0"/>
        <v>13277.8361783</v>
      </c>
      <c r="E17" s="221">
        <f t="shared" si="1"/>
        <v>13981.561495749898</v>
      </c>
      <c r="F17" s="221">
        <f>E17*(100%+$F$11)</f>
        <v>14652.676447545895</v>
      </c>
      <c r="G17" s="221">
        <f t="shared" ref="G17:G21" si="2">F17*(100%+$G$11)</f>
        <v>15326.699564133007</v>
      </c>
    </row>
    <row r="18" spans="1:7" ht="12.75" customHeight="1" x14ac:dyDescent="0.25">
      <c r="A18" s="63">
        <v>6</v>
      </c>
      <c r="B18" s="44">
        <v>200</v>
      </c>
      <c r="C18" s="76">
        <v>9796.5698599999996</v>
      </c>
      <c r="D18" s="222">
        <f t="shared" si="0"/>
        <v>10482.3297502</v>
      </c>
      <c r="E18" s="221">
        <f t="shared" si="1"/>
        <v>11037.893226960599</v>
      </c>
      <c r="F18" s="221">
        <f t="shared" ref="F18:F21" si="3">E18*(100%+$F$11)</f>
        <v>11567.712101854708</v>
      </c>
      <c r="G18" s="221">
        <f t="shared" si="2"/>
        <v>12099.826858540026</v>
      </c>
    </row>
    <row r="19" spans="1:7" ht="12.75" customHeight="1" x14ac:dyDescent="0.25">
      <c r="A19" s="63">
        <v>7</v>
      </c>
      <c r="B19" s="63" t="s">
        <v>86</v>
      </c>
      <c r="C19" s="76">
        <v>16337.89316</v>
      </c>
      <c r="D19" s="222">
        <f t="shared" si="0"/>
        <v>17481.545681200001</v>
      </c>
      <c r="E19" s="221">
        <f t="shared" si="1"/>
        <v>18408.067602303599</v>
      </c>
      <c r="F19" s="221">
        <f t="shared" si="3"/>
        <v>19291.654847214173</v>
      </c>
      <c r="G19" s="221">
        <f t="shared" si="2"/>
        <v>20179.070970186025</v>
      </c>
    </row>
    <row r="20" spans="1:7" ht="12.75" customHeight="1" x14ac:dyDescent="0.25">
      <c r="A20" s="198">
        <v>8</v>
      </c>
      <c r="B20" s="182">
        <v>250</v>
      </c>
      <c r="C20" s="76">
        <v>11465.877539999999</v>
      </c>
      <c r="D20" s="222">
        <f t="shared" si="0"/>
        <v>12268.4889678</v>
      </c>
      <c r="E20" s="221">
        <f t="shared" si="1"/>
        <v>12918.718883093399</v>
      </c>
      <c r="F20" s="221">
        <f t="shared" si="3"/>
        <v>13538.817389481883</v>
      </c>
      <c r="G20" s="221">
        <f t="shared" si="2"/>
        <v>14161.60298939805</v>
      </c>
    </row>
    <row r="21" spans="1:7" ht="12.75" customHeight="1" x14ac:dyDescent="0.25">
      <c r="A21" s="198">
        <v>9</v>
      </c>
      <c r="B21" s="44">
        <v>500</v>
      </c>
      <c r="C21" s="76">
        <v>20088.432560000001</v>
      </c>
      <c r="D21" s="222">
        <f t="shared" si="0"/>
        <v>21494.622839200001</v>
      </c>
      <c r="E21" s="221">
        <f t="shared" si="1"/>
        <v>22633.837849677599</v>
      </c>
      <c r="F21" s="221">
        <f t="shared" si="3"/>
        <v>23720.262066462124</v>
      </c>
      <c r="G21" s="221">
        <f t="shared" si="2"/>
        <v>24811.394121519384</v>
      </c>
    </row>
    <row r="22" spans="1:7" ht="15.6" customHeight="1" x14ac:dyDescent="0.25">
      <c r="A22" s="122"/>
      <c r="B22" s="122"/>
      <c r="C22" s="329" t="s">
        <v>32</v>
      </c>
      <c r="D22" s="330"/>
      <c r="E22" s="330"/>
      <c r="F22" s="330"/>
      <c r="G22" s="331"/>
    </row>
    <row r="23" spans="1:7" x14ac:dyDescent="0.25">
      <c r="A23" s="44">
        <v>1</v>
      </c>
      <c r="B23" s="44">
        <v>150</v>
      </c>
      <c r="C23" s="76">
        <v>8751.5140800000008</v>
      </c>
      <c r="D23" s="222">
        <f t="shared" ref="D23:D27" si="4">C23*(100%+$D$11)</f>
        <v>9364.1200656000019</v>
      </c>
      <c r="E23" s="221">
        <f t="shared" ref="E23:E27" si="5">D23*(100%+$E$11)</f>
        <v>9860.4184290768007</v>
      </c>
      <c r="F23" s="221">
        <f>E23*(100%+$F$11)</f>
        <v>10333.718513672487</v>
      </c>
      <c r="G23" s="221">
        <f>F23*(100%+$G$11)</f>
        <v>10809.069565301423</v>
      </c>
    </row>
    <row r="24" spans="1:7" x14ac:dyDescent="0.25">
      <c r="A24" s="44">
        <v>2</v>
      </c>
      <c r="B24" s="44">
        <v>200</v>
      </c>
      <c r="C24" s="76">
        <v>8042.2688600000001</v>
      </c>
      <c r="D24" s="222">
        <f t="shared" si="4"/>
        <v>8605.2276802000015</v>
      </c>
      <c r="E24" s="221">
        <f>D24*(100%+$E$11)</f>
        <v>9061.3047472506005</v>
      </c>
      <c r="F24" s="221">
        <f t="shared" ref="F24:F27" si="6">E24*(100%+$F$11)</f>
        <v>9496.2473751186299</v>
      </c>
      <c r="G24" s="221">
        <f t="shared" ref="G24:G27" si="7">F24*(100%+$G$11)</f>
        <v>9933.0747543740872</v>
      </c>
    </row>
    <row r="25" spans="1:7" x14ac:dyDescent="0.25">
      <c r="A25" s="63">
        <v>3</v>
      </c>
      <c r="B25" s="63">
        <v>250</v>
      </c>
      <c r="C25" s="76">
        <v>9362.2720100000006</v>
      </c>
      <c r="D25" s="222">
        <f t="shared" si="4"/>
        <v>10017.631050700002</v>
      </c>
      <c r="E25" s="221">
        <f>D25*(100%+$E$11)</f>
        <v>10548.5654963871</v>
      </c>
      <c r="F25" s="221">
        <f t="shared" si="6"/>
        <v>11054.896640213681</v>
      </c>
      <c r="G25" s="221">
        <f t="shared" si="7"/>
        <v>11563.421885663511</v>
      </c>
    </row>
    <row r="26" spans="1:7" x14ac:dyDescent="0.25">
      <c r="A26" s="63">
        <v>4</v>
      </c>
      <c r="B26" s="63" t="s">
        <v>84</v>
      </c>
      <c r="C26" s="76">
        <v>17588.0942</v>
      </c>
      <c r="D26" s="222">
        <f t="shared" si="4"/>
        <v>18819.260794000002</v>
      </c>
      <c r="E26" s="221">
        <f>D26*(100%+$E$11)</f>
        <v>19816.681616082002</v>
      </c>
      <c r="F26" s="221">
        <f t="shared" si="6"/>
        <v>20767.882333653939</v>
      </c>
      <c r="G26" s="221">
        <f t="shared" si="7"/>
        <v>21723.20492100202</v>
      </c>
    </row>
    <row r="27" spans="1:7" x14ac:dyDescent="0.25">
      <c r="A27" s="63">
        <v>5</v>
      </c>
      <c r="B27" s="44">
        <v>500</v>
      </c>
      <c r="C27" s="76">
        <v>14500.105089999999</v>
      </c>
      <c r="D27" s="222">
        <f t="shared" si="4"/>
        <v>15515.1124463</v>
      </c>
      <c r="E27" s="221">
        <f t="shared" si="5"/>
        <v>16337.413405953899</v>
      </c>
      <c r="F27" s="221">
        <f t="shared" si="6"/>
        <v>17121.609249439687</v>
      </c>
      <c r="G27" s="221">
        <f t="shared" si="7"/>
        <v>17909.203274913914</v>
      </c>
    </row>
    <row r="28" spans="1:7" ht="11.45" customHeight="1" x14ac:dyDescent="0.25">
      <c r="A28" s="47"/>
      <c r="B28" s="48"/>
      <c r="C28" s="48"/>
      <c r="D28" s="48"/>
      <c r="E28" s="48"/>
      <c r="F28" s="48"/>
      <c r="G28" s="48"/>
    </row>
    <row r="29" spans="1:7" ht="49.9" customHeight="1" x14ac:dyDescent="0.25">
      <c r="A29" s="335" t="s">
        <v>82</v>
      </c>
      <c r="B29" s="335"/>
      <c r="C29" s="335"/>
      <c r="D29" s="335"/>
      <c r="E29" s="335"/>
      <c r="F29" s="335"/>
      <c r="G29" s="43"/>
    </row>
    <row r="30" spans="1:7" ht="15.6" customHeight="1" x14ac:dyDescent="0.25">
      <c r="A30" s="336" t="s">
        <v>0</v>
      </c>
      <c r="B30" s="336" t="s">
        <v>29</v>
      </c>
      <c r="C30" s="214"/>
      <c r="D30" s="336"/>
      <c r="E30" s="336"/>
      <c r="F30" s="336"/>
      <c r="G30" s="91"/>
    </row>
    <row r="31" spans="1:7" x14ac:dyDescent="0.25">
      <c r="A31" s="336"/>
      <c r="B31" s="336"/>
      <c r="C31" s="214"/>
      <c r="D31" s="125">
        <v>2023</v>
      </c>
      <c r="E31" s="73">
        <v>2024</v>
      </c>
      <c r="F31" s="73">
        <v>2025</v>
      </c>
      <c r="G31" s="92">
        <v>2026</v>
      </c>
    </row>
    <row r="32" spans="1:7" ht="15.6" customHeight="1" x14ac:dyDescent="0.25">
      <c r="A32" s="336"/>
      <c r="B32" s="336"/>
      <c r="C32" s="329" t="s">
        <v>30</v>
      </c>
      <c r="D32" s="330"/>
      <c r="E32" s="330"/>
      <c r="F32" s="330"/>
      <c r="G32" s="331"/>
    </row>
    <row r="33" spans="1:7" x14ac:dyDescent="0.25">
      <c r="A33" s="336"/>
      <c r="B33" s="336"/>
      <c r="C33" s="214"/>
      <c r="D33" s="45">
        <v>7.0000000000000007E-2</v>
      </c>
      <c r="E33" s="46">
        <v>5.2999999999999999E-2</v>
      </c>
      <c r="F33" s="46">
        <v>4.8000000000000001E-2</v>
      </c>
      <c r="G33" s="46">
        <v>4.5999999999999999E-2</v>
      </c>
    </row>
    <row r="34" spans="1:7" x14ac:dyDescent="0.25">
      <c r="A34" s="122"/>
      <c r="B34" s="122"/>
      <c r="C34" s="329" t="s">
        <v>31</v>
      </c>
      <c r="D34" s="330"/>
      <c r="E34" s="330"/>
      <c r="F34" s="330"/>
      <c r="G34" s="331"/>
    </row>
    <row r="35" spans="1:7" x14ac:dyDescent="0.25">
      <c r="A35" s="125">
        <v>1</v>
      </c>
      <c r="B35" s="125">
        <v>63</v>
      </c>
      <c r="C35" s="251">
        <v>11839.57</v>
      </c>
      <c r="D35" s="251">
        <f>C35*(100%+$D$33)</f>
        <v>12668.339900000001</v>
      </c>
      <c r="E35" s="252">
        <f>D35*(100%+$E$11)</f>
        <v>13339.7619147</v>
      </c>
      <c r="F35" s="252">
        <f t="shared" ref="F35:F43" si="8">E35*(100%+$F$11)</f>
        <v>13980.0704866056</v>
      </c>
      <c r="G35" s="252">
        <f t="shared" ref="G35:G43" si="9">F35*(100%+$G$11)</f>
        <v>14623.153728989459</v>
      </c>
    </row>
    <row r="36" spans="1:7" x14ac:dyDescent="0.25">
      <c r="A36" s="125">
        <v>2</v>
      </c>
      <c r="B36" s="125">
        <v>100</v>
      </c>
      <c r="C36" s="251">
        <v>11757.03</v>
      </c>
      <c r="D36" s="251">
        <f t="shared" ref="D36:D43" si="10">C36*(100%+$D$33)</f>
        <v>12580.022100000002</v>
      </c>
      <c r="E36" s="252">
        <f>D36*(100%+$E$11)</f>
        <v>13246.763271300002</v>
      </c>
      <c r="F36" s="252">
        <f t="shared" si="8"/>
        <v>13882.607908322403</v>
      </c>
      <c r="G36" s="252">
        <f t="shared" si="9"/>
        <v>14521.207872105235</v>
      </c>
    </row>
    <row r="37" spans="1:7" x14ac:dyDescent="0.25">
      <c r="A37" s="125">
        <v>3</v>
      </c>
      <c r="B37" s="125" t="s">
        <v>28</v>
      </c>
      <c r="C37" s="251">
        <v>15599.3</v>
      </c>
      <c r="D37" s="251">
        <f t="shared" si="10"/>
        <v>16691.251</v>
      </c>
      <c r="E37" s="252">
        <f t="shared" ref="E37:E43" si="11">D37*(100%+$E$11)</f>
        <v>17575.887303</v>
      </c>
      <c r="F37" s="252">
        <f t="shared" si="8"/>
        <v>18419.529893544001</v>
      </c>
      <c r="G37" s="252">
        <f t="shared" si="9"/>
        <v>19266.828268647027</v>
      </c>
    </row>
    <row r="38" spans="1:7" x14ac:dyDescent="0.25">
      <c r="A38" s="125">
        <v>4</v>
      </c>
      <c r="B38" s="125">
        <v>150</v>
      </c>
      <c r="C38" s="251">
        <v>12304.73</v>
      </c>
      <c r="D38" s="251">
        <f t="shared" si="10"/>
        <v>13166.061100000001</v>
      </c>
      <c r="E38" s="252">
        <f t="shared" si="11"/>
        <v>13863.862338299999</v>
      </c>
      <c r="F38" s="252">
        <f t="shared" si="8"/>
        <v>14529.3277305384</v>
      </c>
      <c r="G38" s="252">
        <f t="shared" si="9"/>
        <v>15197.676806143167</v>
      </c>
    </row>
    <row r="39" spans="1:7" x14ac:dyDescent="0.25">
      <c r="A39" s="125">
        <v>5</v>
      </c>
      <c r="B39" s="125" t="s">
        <v>85</v>
      </c>
      <c r="C39" s="251">
        <v>17114.91</v>
      </c>
      <c r="D39" s="251">
        <f t="shared" si="10"/>
        <v>18312.953700000002</v>
      </c>
      <c r="E39" s="252">
        <f t="shared" si="11"/>
        <v>19283.540246100001</v>
      </c>
      <c r="F39" s="252">
        <f t="shared" si="8"/>
        <v>20209.150177912801</v>
      </c>
      <c r="G39" s="252">
        <f t="shared" si="9"/>
        <v>21138.771086096789</v>
      </c>
    </row>
    <row r="40" spans="1:7" x14ac:dyDescent="0.25">
      <c r="A40" s="125">
        <v>6</v>
      </c>
      <c r="B40" s="125">
        <v>200</v>
      </c>
      <c r="C40" s="251">
        <v>13231.77</v>
      </c>
      <c r="D40" s="251">
        <f t="shared" si="10"/>
        <v>14157.993900000001</v>
      </c>
      <c r="E40" s="252">
        <f t="shared" si="11"/>
        <v>14908.3675767</v>
      </c>
      <c r="F40" s="252">
        <f t="shared" si="8"/>
        <v>15623.969220381601</v>
      </c>
      <c r="G40" s="252">
        <f t="shared" si="9"/>
        <v>16342.671804519156</v>
      </c>
    </row>
    <row r="41" spans="1:7" x14ac:dyDescent="0.25">
      <c r="A41" s="125">
        <v>7</v>
      </c>
      <c r="B41" s="125" t="s">
        <v>86</v>
      </c>
      <c r="C41" s="251">
        <v>22712.1</v>
      </c>
      <c r="D41" s="251">
        <f t="shared" si="10"/>
        <v>24301.947</v>
      </c>
      <c r="E41" s="252">
        <f t="shared" si="11"/>
        <v>25589.950191</v>
      </c>
      <c r="F41" s="252">
        <f t="shared" si="8"/>
        <v>26818.267800168</v>
      </c>
      <c r="G41" s="252">
        <f t="shared" si="9"/>
        <v>28051.908118975727</v>
      </c>
    </row>
    <row r="42" spans="1:7" x14ac:dyDescent="0.25">
      <c r="A42" s="198">
        <v>8</v>
      </c>
      <c r="B42" s="198">
        <v>250</v>
      </c>
      <c r="C42" s="251">
        <v>13857.91</v>
      </c>
      <c r="D42" s="251">
        <f t="shared" si="10"/>
        <v>14827.9637</v>
      </c>
      <c r="E42" s="252">
        <f t="shared" ref="E42" si="12">D42*(100%+$E$11)</f>
        <v>15613.845776099999</v>
      </c>
      <c r="F42" s="252">
        <f t="shared" ref="F42" si="13">E42*(100%+$F$11)</f>
        <v>16363.310373352801</v>
      </c>
      <c r="G42" s="252">
        <f t="shared" ref="G42" si="14">F42*(100%+$G$11)</f>
        <v>17116.022650527029</v>
      </c>
    </row>
    <row r="43" spans="1:7" x14ac:dyDescent="0.25">
      <c r="A43" s="198">
        <v>9</v>
      </c>
      <c r="B43" s="125">
        <v>500</v>
      </c>
      <c r="C43" s="251">
        <v>27779.1</v>
      </c>
      <c r="D43" s="251">
        <f t="shared" si="10"/>
        <v>29723.636999999999</v>
      </c>
      <c r="E43" s="252">
        <f t="shared" si="11"/>
        <v>31298.989760999997</v>
      </c>
      <c r="F43" s="252">
        <f t="shared" si="8"/>
        <v>32801.341269527999</v>
      </c>
      <c r="G43" s="252">
        <f t="shared" si="9"/>
        <v>34310.202967926285</v>
      </c>
    </row>
    <row r="44" spans="1:7" x14ac:dyDescent="0.25">
      <c r="A44" s="122"/>
      <c r="B44" s="122"/>
      <c r="C44" s="332" t="s">
        <v>32</v>
      </c>
      <c r="D44" s="333"/>
      <c r="E44" s="333"/>
      <c r="F44" s="333"/>
      <c r="G44" s="334"/>
    </row>
    <row r="45" spans="1:7" x14ac:dyDescent="0.25">
      <c r="A45" s="125">
        <v>1</v>
      </c>
      <c r="B45" s="125">
        <v>150</v>
      </c>
      <c r="C45" s="251">
        <v>11441.1</v>
      </c>
      <c r="D45" s="251">
        <f>C45*(100%+$D$33)</f>
        <v>12241.977000000001</v>
      </c>
      <c r="E45" s="252">
        <f>D45*(100%+$E$11)</f>
        <v>12890.801781</v>
      </c>
      <c r="F45" s="252">
        <f>E45*(100%+$F$11)</f>
        <v>13509.560266488001</v>
      </c>
      <c r="G45" s="252">
        <f>F45*(100%+$G$11)</f>
        <v>14131.00003874645</v>
      </c>
    </row>
    <row r="46" spans="1:7" x14ac:dyDescent="0.25">
      <c r="A46" s="125">
        <v>2</v>
      </c>
      <c r="B46" s="125">
        <v>200</v>
      </c>
      <c r="C46" s="251">
        <v>10689.2</v>
      </c>
      <c r="D46" s="251">
        <f t="shared" ref="D46:D49" si="15">C46*(100%+$D$33)</f>
        <v>11437.444000000001</v>
      </c>
      <c r="E46" s="252">
        <f>D46*(100%+$E$11)</f>
        <v>12043.628532000001</v>
      </c>
      <c r="F46" s="252">
        <f>E46*(100%+$F$11)</f>
        <v>12621.722701536</v>
      </c>
      <c r="G46" s="252">
        <f>F46*(100%+$G$11)</f>
        <v>13202.321945806658</v>
      </c>
    </row>
    <row r="47" spans="1:7" x14ac:dyDescent="0.25">
      <c r="A47" s="125">
        <v>3</v>
      </c>
      <c r="B47" s="125">
        <v>250</v>
      </c>
      <c r="C47" s="251">
        <v>11726.21</v>
      </c>
      <c r="D47" s="251">
        <f t="shared" si="15"/>
        <v>12547.0447</v>
      </c>
      <c r="E47" s="252">
        <f>D47*(100%+$E$11)</f>
        <v>13212.038069099999</v>
      </c>
      <c r="F47" s="252">
        <f>E47*(100%+$F$11)</f>
        <v>13846.215896416799</v>
      </c>
      <c r="G47" s="252">
        <f>F47*(100%+$G$11)</f>
        <v>14483.141827651973</v>
      </c>
    </row>
    <row r="48" spans="1:7" x14ac:dyDescent="0.25">
      <c r="A48" s="125">
        <v>4</v>
      </c>
      <c r="B48" s="125" t="s">
        <v>84</v>
      </c>
      <c r="C48" s="251">
        <v>18939.490000000002</v>
      </c>
      <c r="D48" s="251">
        <f t="shared" si="15"/>
        <v>20265.254300000004</v>
      </c>
      <c r="E48" s="252">
        <f>D48*(100%+$E$11)</f>
        <v>21339.312777900002</v>
      </c>
      <c r="F48" s="252">
        <f>E48*(100%+$F$11)</f>
        <v>22363.599791239205</v>
      </c>
      <c r="G48" s="252">
        <f>F48*(100%+$G$11)</f>
        <v>23392.325381636208</v>
      </c>
    </row>
    <row r="49" spans="1:7" x14ac:dyDescent="0.25">
      <c r="A49" s="125">
        <v>5</v>
      </c>
      <c r="B49" s="125">
        <v>500</v>
      </c>
      <c r="C49" s="251">
        <v>18592.919999999998</v>
      </c>
      <c r="D49" s="251">
        <f t="shared" si="15"/>
        <v>19894.4244</v>
      </c>
      <c r="E49" s="252">
        <f>D49*(100%+$E$11)</f>
        <v>20948.8288932</v>
      </c>
      <c r="F49" s="252">
        <f>E49*(100%+$F$11)</f>
        <v>21954.3726800736</v>
      </c>
      <c r="G49" s="252">
        <f>F49*(100%+$G$11)</f>
        <v>22964.273823356987</v>
      </c>
    </row>
  </sheetData>
  <mergeCells count="14">
    <mergeCell ref="A7:F7"/>
    <mergeCell ref="A8:A11"/>
    <mergeCell ref="B8:B11"/>
    <mergeCell ref="C8:G8"/>
    <mergeCell ref="C10:G10"/>
    <mergeCell ref="C22:G22"/>
    <mergeCell ref="C32:G32"/>
    <mergeCell ref="C34:G34"/>
    <mergeCell ref="C44:G44"/>
    <mergeCell ref="C12:G12"/>
    <mergeCell ref="A29:F29"/>
    <mergeCell ref="A30:A33"/>
    <mergeCell ref="B30:B33"/>
    <mergeCell ref="D30:F30"/>
  </mergeCells>
  <pageMargins left="0.9055118110236221" right="0.31496062992125984" top="0.74803149606299213" bottom="0.74803149606299213" header="0.31496062992125984" footer="0.31496062992125984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>
    <tabColor theme="0" tint="-0.14999847407452621"/>
  </sheetPr>
  <dimension ref="A1:C27"/>
  <sheetViews>
    <sheetView zoomScaleNormal="100" workbookViewId="0">
      <selection activeCell="A7" sqref="A7:XFD7"/>
    </sheetView>
  </sheetViews>
  <sheetFormatPr defaultRowHeight="12.75" x14ac:dyDescent="0.2"/>
  <cols>
    <col min="1" max="1" width="35.85546875" style="15" customWidth="1"/>
    <col min="2" max="2" width="35.28515625" style="15" customWidth="1"/>
    <col min="3" max="244" width="9.140625" style="15"/>
    <col min="245" max="245" width="17.7109375" style="15" customWidth="1"/>
    <col min="246" max="246" width="29.42578125" style="15" customWidth="1"/>
    <col min="247" max="247" width="35.85546875" style="15" customWidth="1"/>
    <col min="248" max="248" width="17.7109375" style="15" customWidth="1"/>
    <col min="249" max="249" width="16.140625" style="15" customWidth="1"/>
    <col min="250" max="253" width="9.140625" style="15"/>
    <col min="254" max="254" width="12.28515625" style="15" customWidth="1"/>
    <col min="255" max="500" width="9.140625" style="15"/>
    <col min="501" max="501" width="17.7109375" style="15" customWidth="1"/>
    <col min="502" max="502" width="29.42578125" style="15" customWidth="1"/>
    <col min="503" max="503" width="35.85546875" style="15" customWidth="1"/>
    <col min="504" max="504" width="17.7109375" style="15" customWidth="1"/>
    <col min="505" max="505" width="16.140625" style="15" customWidth="1"/>
    <col min="506" max="509" width="9.140625" style="15"/>
    <col min="510" max="510" width="12.28515625" style="15" customWidth="1"/>
    <col min="511" max="756" width="9.140625" style="15"/>
    <col min="757" max="757" width="17.7109375" style="15" customWidth="1"/>
    <col min="758" max="758" width="29.42578125" style="15" customWidth="1"/>
    <col min="759" max="759" width="35.85546875" style="15" customWidth="1"/>
    <col min="760" max="760" width="17.7109375" style="15" customWidth="1"/>
    <col min="761" max="761" width="16.140625" style="15" customWidth="1"/>
    <col min="762" max="765" width="9.140625" style="15"/>
    <col min="766" max="766" width="12.28515625" style="15" customWidth="1"/>
    <col min="767" max="1012" width="9.140625" style="15"/>
    <col min="1013" max="1013" width="17.7109375" style="15" customWidth="1"/>
    <col min="1014" max="1014" width="29.42578125" style="15" customWidth="1"/>
    <col min="1015" max="1015" width="35.85546875" style="15" customWidth="1"/>
    <col min="1016" max="1016" width="17.7109375" style="15" customWidth="1"/>
    <col min="1017" max="1017" width="16.140625" style="15" customWidth="1"/>
    <col min="1018" max="1021" width="9.140625" style="15"/>
    <col min="1022" max="1022" width="12.28515625" style="15" customWidth="1"/>
    <col min="1023" max="1268" width="9.140625" style="15"/>
    <col min="1269" max="1269" width="17.7109375" style="15" customWidth="1"/>
    <col min="1270" max="1270" width="29.42578125" style="15" customWidth="1"/>
    <col min="1271" max="1271" width="35.85546875" style="15" customWidth="1"/>
    <col min="1272" max="1272" width="17.7109375" style="15" customWidth="1"/>
    <col min="1273" max="1273" width="16.140625" style="15" customWidth="1"/>
    <col min="1274" max="1277" width="9.140625" style="15"/>
    <col min="1278" max="1278" width="12.28515625" style="15" customWidth="1"/>
    <col min="1279" max="1524" width="9.140625" style="15"/>
    <col min="1525" max="1525" width="17.7109375" style="15" customWidth="1"/>
    <col min="1526" max="1526" width="29.42578125" style="15" customWidth="1"/>
    <col min="1527" max="1527" width="35.85546875" style="15" customWidth="1"/>
    <col min="1528" max="1528" width="17.7109375" style="15" customWidth="1"/>
    <col min="1529" max="1529" width="16.140625" style="15" customWidth="1"/>
    <col min="1530" max="1533" width="9.140625" style="15"/>
    <col min="1534" max="1534" width="12.28515625" style="15" customWidth="1"/>
    <col min="1535" max="1780" width="9.140625" style="15"/>
    <col min="1781" max="1781" width="17.7109375" style="15" customWidth="1"/>
    <col min="1782" max="1782" width="29.42578125" style="15" customWidth="1"/>
    <col min="1783" max="1783" width="35.85546875" style="15" customWidth="1"/>
    <col min="1784" max="1784" width="17.7109375" style="15" customWidth="1"/>
    <col min="1785" max="1785" width="16.140625" style="15" customWidth="1"/>
    <col min="1786" max="1789" width="9.140625" style="15"/>
    <col min="1790" max="1790" width="12.28515625" style="15" customWidth="1"/>
    <col min="1791" max="2036" width="9.140625" style="15"/>
    <col min="2037" max="2037" width="17.7109375" style="15" customWidth="1"/>
    <col min="2038" max="2038" width="29.42578125" style="15" customWidth="1"/>
    <col min="2039" max="2039" width="35.85546875" style="15" customWidth="1"/>
    <col min="2040" max="2040" width="17.7109375" style="15" customWidth="1"/>
    <col min="2041" max="2041" width="16.140625" style="15" customWidth="1"/>
    <col min="2042" max="2045" width="9.140625" style="15"/>
    <col min="2046" max="2046" width="12.28515625" style="15" customWidth="1"/>
    <col min="2047" max="2292" width="9.140625" style="15"/>
    <col min="2293" max="2293" width="17.7109375" style="15" customWidth="1"/>
    <col min="2294" max="2294" width="29.42578125" style="15" customWidth="1"/>
    <col min="2295" max="2295" width="35.85546875" style="15" customWidth="1"/>
    <col min="2296" max="2296" width="17.7109375" style="15" customWidth="1"/>
    <col min="2297" max="2297" width="16.140625" style="15" customWidth="1"/>
    <col min="2298" max="2301" width="9.140625" style="15"/>
    <col min="2302" max="2302" width="12.28515625" style="15" customWidth="1"/>
    <col min="2303" max="2548" width="9.140625" style="15"/>
    <col min="2549" max="2549" width="17.7109375" style="15" customWidth="1"/>
    <col min="2550" max="2550" width="29.42578125" style="15" customWidth="1"/>
    <col min="2551" max="2551" width="35.85546875" style="15" customWidth="1"/>
    <col min="2552" max="2552" width="17.7109375" style="15" customWidth="1"/>
    <col min="2553" max="2553" width="16.140625" style="15" customWidth="1"/>
    <col min="2554" max="2557" width="9.140625" style="15"/>
    <col min="2558" max="2558" width="12.28515625" style="15" customWidth="1"/>
    <col min="2559" max="2804" width="9.140625" style="15"/>
    <col min="2805" max="2805" width="17.7109375" style="15" customWidth="1"/>
    <col min="2806" max="2806" width="29.42578125" style="15" customWidth="1"/>
    <col min="2807" max="2807" width="35.85546875" style="15" customWidth="1"/>
    <col min="2808" max="2808" width="17.7109375" style="15" customWidth="1"/>
    <col min="2809" max="2809" width="16.140625" style="15" customWidth="1"/>
    <col min="2810" max="2813" width="9.140625" style="15"/>
    <col min="2814" max="2814" width="12.28515625" style="15" customWidth="1"/>
    <col min="2815" max="3060" width="9.140625" style="15"/>
    <col min="3061" max="3061" width="17.7109375" style="15" customWidth="1"/>
    <col min="3062" max="3062" width="29.42578125" style="15" customWidth="1"/>
    <col min="3063" max="3063" width="35.85546875" style="15" customWidth="1"/>
    <col min="3064" max="3064" width="17.7109375" style="15" customWidth="1"/>
    <col min="3065" max="3065" width="16.140625" style="15" customWidth="1"/>
    <col min="3066" max="3069" width="9.140625" style="15"/>
    <col min="3070" max="3070" width="12.28515625" style="15" customWidth="1"/>
    <col min="3071" max="3316" width="9.140625" style="15"/>
    <col min="3317" max="3317" width="17.7109375" style="15" customWidth="1"/>
    <col min="3318" max="3318" width="29.42578125" style="15" customWidth="1"/>
    <col min="3319" max="3319" width="35.85546875" style="15" customWidth="1"/>
    <col min="3320" max="3320" width="17.7109375" style="15" customWidth="1"/>
    <col min="3321" max="3321" width="16.140625" style="15" customWidth="1"/>
    <col min="3322" max="3325" width="9.140625" style="15"/>
    <col min="3326" max="3326" width="12.28515625" style="15" customWidth="1"/>
    <col min="3327" max="3572" width="9.140625" style="15"/>
    <col min="3573" max="3573" width="17.7109375" style="15" customWidth="1"/>
    <col min="3574" max="3574" width="29.42578125" style="15" customWidth="1"/>
    <col min="3575" max="3575" width="35.85546875" style="15" customWidth="1"/>
    <col min="3576" max="3576" width="17.7109375" style="15" customWidth="1"/>
    <col min="3577" max="3577" width="16.140625" style="15" customWidth="1"/>
    <col min="3578" max="3581" width="9.140625" style="15"/>
    <col min="3582" max="3582" width="12.28515625" style="15" customWidth="1"/>
    <col min="3583" max="3828" width="9.140625" style="15"/>
    <col min="3829" max="3829" width="17.7109375" style="15" customWidth="1"/>
    <col min="3830" max="3830" width="29.42578125" style="15" customWidth="1"/>
    <col min="3831" max="3831" width="35.85546875" style="15" customWidth="1"/>
    <col min="3832" max="3832" width="17.7109375" style="15" customWidth="1"/>
    <col min="3833" max="3833" width="16.140625" style="15" customWidth="1"/>
    <col min="3834" max="3837" width="9.140625" style="15"/>
    <col min="3838" max="3838" width="12.28515625" style="15" customWidth="1"/>
    <col min="3839" max="4084" width="9.140625" style="15"/>
    <col min="4085" max="4085" width="17.7109375" style="15" customWidth="1"/>
    <col min="4086" max="4086" width="29.42578125" style="15" customWidth="1"/>
    <col min="4087" max="4087" width="35.85546875" style="15" customWidth="1"/>
    <col min="4088" max="4088" width="17.7109375" style="15" customWidth="1"/>
    <col min="4089" max="4089" width="16.140625" style="15" customWidth="1"/>
    <col min="4090" max="4093" width="9.140625" style="15"/>
    <col min="4094" max="4094" width="12.28515625" style="15" customWidth="1"/>
    <col min="4095" max="4340" width="9.140625" style="15"/>
    <col min="4341" max="4341" width="17.7109375" style="15" customWidth="1"/>
    <col min="4342" max="4342" width="29.42578125" style="15" customWidth="1"/>
    <col min="4343" max="4343" width="35.85546875" style="15" customWidth="1"/>
    <col min="4344" max="4344" width="17.7109375" style="15" customWidth="1"/>
    <col min="4345" max="4345" width="16.140625" style="15" customWidth="1"/>
    <col min="4346" max="4349" width="9.140625" style="15"/>
    <col min="4350" max="4350" width="12.28515625" style="15" customWidth="1"/>
    <col min="4351" max="4596" width="9.140625" style="15"/>
    <col min="4597" max="4597" width="17.7109375" style="15" customWidth="1"/>
    <col min="4598" max="4598" width="29.42578125" style="15" customWidth="1"/>
    <col min="4599" max="4599" width="35.85546875" style="15" customWidth="1"/>
    <col min="4600" max="4600" width="17.7109375" style="15" customWidth="1"/>
    <col min="4601" max="4601" width="16.140625" style="15" customWidth="1"/>
    <col min="4602" max="4605" width="9.140625" style="15"/>
    <col min="4606" max="4606" width="12.28515625" style="15" customWidth="1"/>
    <col min="4607" max="4852" width="9.140625" style="15"/>
    <col min="4853" max="4853" width="17.7109375" style="15" customWidth="1"/>
    <col min="4854" max="4854" width="29.42578125" style="15" customWidth="1"/>
    <col min="4855" max="4855" width="35.85546875" style="15" customWidth="1"/>
    <col min="4856" max="4856" width="17.7109375" style="15" customWidth="1"/>
    <col min="4857" max="4857" width="16.140625" style="15" customWidth="1"/>
    <col min="4858" max="4861" width="9.140625" style="15"/>
    <col min="4862" max="4862" width="12.28515625" style="15" customWidth="1"/>
    <col min="4863" max="5108" width="9.140625" style="15"/>
    <col min="5109" max="5109" width="17.7109375" style="15" customWidth="1"/>
    <col min="5110" max="5110" width="29.42578125" style="15" customWidth="1"/>
    <col min="5111" max="5111" width="35.85546875" style="15" customWidth="1"/>
    <col min="5112" max="5112" width="17.7109375" style="15" customWidth="1"/>
    <col min="5113" max="5113" width="16.140625" style="15" customWidth="1"/>
    <col min="5114" max="5117" width="9.140625" style="15"/>
    <col min="5118" max="5118" width="12.28515625" style="15" customWidth="1"/>
    <col min="5119" max="5364" width="9.140625" style="15"/>
    <col min="5365" max="5365" width="17.7109375" style="15" customWidth="1"/>
    <col min="5366" max="5366" width="29.42578125" style="15" customWidth="1"/>
    <col min="5367" max="5367" width="35.85546875" style="15" customWidth="1"/>
    <col min="5368" max="5368" width="17.7109375" style="15" customWidth="1"/>
    <col min="5369" max="5369" width="16.140625" style="15" customWidth="1"/>
    <col min="5370" max="5373" width="9.140625" style="15"/>
    <col min="5374" max="5374" width="12.28515625" style="15" customWidth="1"/>
    <col min="5375" max="5620" width="9.140625" style="15"/>
    <col min="5621" max="5621" width="17.7109375" style="15" customWidth="1"/>
    <col min="5622" max="5622" width="29.42578125" style="15" customWidth="1"/>
    <col min="5623" max="5623" width="35.85546875" style="15" customWidth="1"/>
    <col min="5624" max="5624" width="17.7109375" style="15" customWidth="1"/>
    <col min="5625" max="5625" width="16.140625" style="15" customWidth="1"/>
    <col min="5626" max="5629" width="9.140625" style="15"/>
    <col min="5630" max="5630" width="12.28515625" style="15" customWidth="1"/>
    <col min="5631" max="5876" width="9.140625" style="15"/>
    <col min="5877" max="5877" width="17.7109375" style="15" customWidth="1"/>
    <col min="5878" max="5878" width="29.42578125" style="15" customWidth="1"/>
    <col min="5879" max="5879" width="35.85546875" style="15" customWidth="1"/>
    <col min="5880" max="5880" width="17.7109375" style="15" customWidth="1"/>
    <col min="5881" max="5881" width="16.140625" style="15" customWidth="1"/>
    <col min="5882" max="5885" width="9.140625" style="15"/>
    <col min="5886" max="5886" width="12.28515625" style="15" customWidth="1"/>
    <col min="5887" max="6132" width="9.140625" style="15"/>
    <col min="6133" max="6133" width="17.7109375" style="15" customWidth="1"/>
    <col min="6134" max="6134" width="29.42578125" style="15" customWidth="1"/>
    <col min="6135" max="6135" width="35.85546875" style="15" customWidth="1"/>
    <col min="6136" max="6136" width="17.7109375" style="15" customWidth="1"/>
    <col min="6137" max="6137" width="16.140625" style="15" customWidth="1"/>
    <col min="6138" max="6141" width="9.140625" style="15"/>
    <col min="6142" max="6142" width="12.28515625" style="15" customWidth="1"/>
    <col min="6143" max="6388" width="9.140625" style="15"/>
    <col min="6389" max="6389" width="17.7109375" style="15" customWidth="1"/>
    <col min="6390" max="6390" width="29.42578125" style="15" customWidth="1"/>
    <col min="6391" max="6391" width="35.85546875" style="15" customWidth="1"/>
    <col min="6392" max="6392" width="17.7109375" style="15" customWidth="1"/>
    <col min="6393" max="6393" width="16.140625" style="15" customWidth="1"/>
    <col min="6394" max="6397" width="9.140625" style="15"/>
    <col min="6398" max="6398" width="12.28515625" style="15" customWidth="1"/>
    <col min="6399" max="6644" width="9.140625" style="15"/>
    <col min="6645" max="6645" width="17.7109375" style="15" customWidth="1"/>
    <col min="6646" max="6646" width="29.42578125" style="15" customWidth="1"/>
    <col min="6647" max="6647" width="35.85546875" style="15" customWidth="1"/>
    <col min="6648" max="6648" width="17.7109375" style="15" customWidth="1"/>
    <col min="6649" max="6649" width="16.140625" style="15" customWidth="1"/>
    <col min="6650" max="6653" width="9.140625" style="15"/>
    <col min="6654" max="6654" width="12.28515625" style="15" customWidth="1"/>
    <col min="6655" max="6900" width="9.140625" style="15"/>
    <col min="6901" max="6901" width="17.7109375" style="15" customWidth="1"/>
    <col min="6902" max="6902" width="29.42578125" style="15" customWidth="1"/>
    <col min="6903" max="6903" width="35.85546875" style="15" customWidth="1"/>
    <col min="6904" max="6904" width="17.7109375" style="15" customWidth="1"/>
    <col min="6905" max="6905" width="16.140625" style="15" customWidth="1"/>
    <col min="6906" max="6909" width="9.140625" style="15"/>
    <col min="6910" max="6910" width="12.28515625" style="15" customWidth="1"/>
    <col min="6911" max="7156" width="9.140625" style="15"/>
    <col min="7157" max="7157" width="17.7109375" style="15" customWidth="1"/>
    <col min="7158" max="7158" width="29.42578125" style="15" customWidth="1"/>
    <col min="7159" max="7159" width="35.85546875" style="15" customWidth="1"/>
    <col min="7160" max="7160" width="17.7109375" style="15" customWidth="1"/>
    <col min="7161" max="7161" width="16.140625" style="15" customWidth="1"/>
    <col min="7162" max="7165" width="9.140625" style="15"/>
    <col min="7166" max="7166" width="12.28515625" style="15" customWidth="1"/>
    <col min="7167" max="7412" width="9.140625" style="15"/>
    <col min="7413" max="7413" width="17.7109375" style="15" customWidth="1"/>
    <col min="7414" max="7414" width="29.42578125" style="15" customWidth="1"/>
    <col min="7415" max="7415" width="35.85546875" style="15" customWidth="1"/>
    <col min="7416" max="7416" width="17.7109375" style="15" customWidth="1"/>
    <col min="7417" max="7417" width="16.140625" style="15" customWidth="1"/>
    <col min="7418" max="7421" width="9.140625" style="15"/>
    <col min="7422" max="7422" width="12.28515625" style="15" customWidth="1"/>
    <col min="7423" max="7668" width="9.140625" style="15"/>
    <col min="7669" max="7669" width="17.7109375" style="15" customWidth="1"/>
    <col min="7670" max="7670" width="29.42578125" style="15" customWidth="1"/>
    <col min="7671" max="7671" width="35.85546875" style="15" customWidth="1"/>
    <col min="7672" max="7672" width="17.7109375" style="15" customWidth="1"/>
    <col min="7673" max="7673" width="16.140625" style="15" customWidth="1"/>
    <col min="7674" max="7677" width="9.140625" style="15"/>
    <col min="7678" max="7678" width="12.28515625" style="15" customWidth="1"/>
    <col min="7679" max="7924" width="9.140625" style="15"/>
    <col min="7925" max="7925" width="17.7109375" style="15" customWidth="1"/>
    <col min="7926" max="7926" width="29.42578125" style="15" customWidth="1"/>
    <col min="7927" max="7927" width="35.85546875" style="15" customWidth="1"/>
    <col min="7928" max="7928" width="17.7109375" style="15" customWidth="1"/>
    <col min="7929" max="7929" width="16.140625" style="15" customWidth="1"/>
    <col min="7930" max="7933" width="9.140625" style="15"/>
    <col min="7934" max="7934" width="12.28515625" style="15" customWidth="1"/>
    <col min="7935" max="8180" width="9.140625" style="15"/>
    <col min="8181" max="8181" width="17.7109375" style="15" customWidth="1"/>
    <col min="8182" max="8182" width="29.42578125" style="15" customWidth="1"/>
    <col min="8183" max="8183" width="35.85546875" style="15" customWidth="1"/>
    <col min="8184" max="8184" width="17.7109375" style="15" customWidth="1"/>
    <col min="8185" max="8185" width="16.140625" style="15" customWidth="1"/>
    <col min="8186" max="8189" width="9.140625" style="15"/>
    <col min="8190" max="8190" width="12.28515625" style="15" customWidth="1"/>
    <col min="8191" max="8436" width="9.140625" style="15"/>
    <col min="8437" max="8437" width="17.7109375" style="15" customWidth="1"/>
    <col min="8438" max="8438" width="29.42578125" style="15" customWidth="1"/>
    <col min="8439" max="8439" width="35.85546875" style="15" customWidth="1"/>
    <col min="8440" max="8440" width="17.7109375" style="15" customWidth="1"/>
    <col min="8441" max="8441" width="16.140625" style="15" customWidth="1"/>
    <col min="8442" max="8445" width="9.140625" style="15"/>
    <col min="8446" max="8446" width="12.28515625" style="15" customWidth="1"/>
    <col min="8447" max="8692" width="9.140625" style="15"/>
    <col min="8693" max="8693" width="17.7109375" style="15" customWidth="1"/>
    <col min="8694" max="8694" width="29.42578125" style="15" customWidth="1"/>
    <col min="8695" max="8695" width="35.85546875" style="15" customWidth="1"/>
    <col min="8696" max="8696" width="17.7109375" style="15" customWidth="1"/>
    <col min="8697" max="8697" width="16.140625" style="15" customWidth="1"/>
    <col min="8698" max="8701" width="9.140625" style="15"/>
    <col min="8702" max="8702" width="12.28515625" style="15" customWidth="1"/>
    <col min="8703" max="8948" width="9.140625" style="15"/>
    <col min="8949" max="8949" width="17.7109375" style="15" customWidth="1"/>
    <col min="8950" max="8950" width="29.42578125" style="15" customWidth="1"/>
    <col min="8951" max="8951" width="35.85546875" style="15" customWidth="1"/>
    <col min="8952" max="8952" width="17.7109375" style="15" customWidth="1"/>
    <col min="8953" max="8953" width="16.140625" style="15" customWidth="1"/>
    <col min="8954" max="8957" width="9.140625" style="15"/>
    <col min="8958" max="8958" width="12.28515625" style="15" customWidth="1"/>
    <col min="8959" max="9204" width="9.140625" style="15"/>
    <col min="9205" max="9205" width="17.7109375" style="15" customWidth="1"/>
    <col min="9206" max="9206" width="29.42578125" style="15" customWidth="1"/>
    <col min="9207" max="9207" width="35.85546875" style="15" customWidth="1"/>
    <col min="9208" max="9208" width="17.7109375" style="15" customWidth="1"/>
    <col min="9209" max="9209" width="16.140625" style="15" customWidth="1"/>
    <col min="9210" max="9213" width="9.140625" style="15"/>
    <col min="9214" max="9214" width="12.28515625" style="15" customWidth="1"/>
    <col min="9215" max="9460" width="9.140625" style="15"/>
    <col min="9461" max="9461" width="17.7109375" style="15" customWidth="1"/>
    <col min="9462" max="9462" width="29.42578125" style="15" customWidth="1"/>
    <col min="9463" max="9463" width="35.85546875" style="15" customWidth="1"/>
    <col min="9464" max="9464" width="17.7109375" style="15" customWidth="1"/>
    <col min="9465" max="9465" width="16.140625" style="15" customWidth="1"/>
    <col min="9466" max="9469" width="9.140625" style="15"/>
    <col min="9470" max="9470" width="12.28515625" style="15" customWidth="1"/>
    <col min="9471" max="9716" width="9.140625" style="15"/>
    <col min="9717" max="9717" width="17.7109375" style="15" customWidth="1"/>
    <col min="9718" max="9718" width="29.42578125" style="15" customWidth="1"/>
    <col min="9719" max="9719" width="35.85546875" style="15" customWidth="1"/>
    <col min="9720" max="9720" width="17.7109375" style="15" customWidth="1"/>
    <col min="9721" max="9721" width="16.140625" style="15" customWidth="1"/>
    <col min="9722" max="9725" width="9.140625" style="15"/>
    <col min="9726" max="9726" width="12.28515625" style="15" customWidth="1"/>
    <col min="9727" max="9972" width="9.140625" style="15"/>
    <col min="9973" max="9973" width="17.7109375" style="15" customWidth="1"/>
    <col min="9974" max="9974" width="29.42578125" style="15" customWidth="1"/>
    <col min="9975" max="9975" width="35.85546875" style="15" customWidth="1"/>
    <col min="9976" max="9976" width="17.7109375" style="15" customWidth="1"/>
    <col min="9977" max="9977" width="16.140625" style="15" customWidth="1"/>
    <col min="9978" max="9981" width="9.140625" style="15"/>
    <col min="9982" max="9982" width="12.28515625" style="15" customWidth="1"/>
    <col min="9983" max="10228" width="9.140625" style="15"/>
    <col min="10229" max="10229" width="17.7109375" style="15" customWidth="1"/>
    <col min="10230" max="10230" width="29.42578125" style="15" customWidth="1"/>
    <col min="10231" max="10231" width="35.85546875" style="15" customWidth="1"/>
    <col min="10232" max="10232" width="17.7109375" style="15" customWidth="1"/>
    <col min="10233" max="10233" width="16.140625" style="15" customWidth="1"/>
    <col min="10234" max="10237" width="9.140625" style="15"/>
    <col min="10238" max="10238" width="12.28515625" style="15" customWidth="1"/>
    <col min="10239" max="10484" width="9.140625" style="15"/>
    <col min="10485" max="10485" width="17.7109375" style="15" customWidth="1"/>
    <col min="10486" max="10486" width="29.42578125" style="15" customWidth="1"/>
    <col min="10487" max="10487" width="35.85546875" style="15" customWidth="1"/>
    <col min="10488" max="10488" width="17.7109375" style="15" customWidth="1"/>
    <col min="10489" max="10489" width="16.140625" style="15" customWidth="1"/>
    <col min="10490" max="10493" width="9.140625" style="15"/>
    <col min="10494" max="10494" width="12.28515625" style="15" customWidth="1"/>
    <col min="10495" max="10740" width="9.140625" style="15"/>
    <col min="10741" max="10741" width="17.7109375" style="15" customWidth="1"/>
    <col min="10742" max="10742" width="29.42578125" style="15" customWidth="1"/>
    <col min="10743" max="10743" width="35.85546875" style="15" customWidth="1"/>
    <col min="10744" max="10744" width="17.7109375" style="15" customWidth="1"/>
    <col min="10745" max="10745" width="16.140625" style="15" customWidth="1"/>
    <col min="10746" max="10749" width="9.140625" style="15"/>
    <col min="10750" max="10750" width="12.28515625" style="15" customWidth="1"/>
    <col min="10751" max="10996" width="9.140625" style="15"/>
    <col min="10997" max="10997" width="17.7109375" style="15" customWidth="1"/>
    <col min="10998" max="10998" width="29.42578125" style="15" customWidth="1"/>
    <col min="10999" max="10999" width="35.85546875" style="15" customWidth="1"/>
    <col min="11000" max="11000" width="17.7109375" style="15" customWidth="1"/>
    <col min="11001" max="11001" width="16.140625" style="15" customWidth="1"/>
    <col min="11002" max="11005" width="9.140625" style="15"/>
    <col min="11006" max="11006" width="12.28515625" style="15" customWidth="1"/>
    <col min="11007" max="11252" width="9.140625" style="15"/>
    <col min="11253" max="11253" width="17.7109375" style="15" customWidth="1"/>
    <col min="11254" max="11254" width="29.42578125" style="15" customWidth="1"/>
    <col min="11255" max="11255" width="35.85546875" style="15" customWidth="1"/>
    <col min="11256" max="11256" width="17.7109375" style="15" customWidth="1"/>
    <col min="11257" max="11257" width="16.140625" style="15" customWidth="1"/>
    <col min="11258" max="11261" width="9.140625" style="15"/>
    <col min="11262" max="11262" width="12.28515625" style="15" customWidth="1"/>
    <col min="11263" max="11508" width="9.140625" style="15"/>
    <col min="11509" max="11509" width="17.7109375" style="15" customWidth="1"/>
    <col min="11510" max="11510" width="29.42578125" style="15" customWidth="1"/>
    <col min="11511" max="11511" width="35.85546875" style="15" customWidth="1"/>
    <col min="11512" max="11512" width="17.7109375" style="15" customWidth="1"/>
    <col min="11513" max="11513" width="16.140625" style="15" customWidth="1"/>
    <col min="11514" max="11517" width="9.140625" style="15"/>
    <col min="11518" max="11518" width="12.28515625" style="15" customWidth="1"/>
    <col min="11519" max="11764" width="9.140625" style="15"/>
    <col min="11765" max="11765" width="17.7109375" style="15" customWidth="1"/>
    <col min="11766" max="11766" width="29.42578125" style="15" customWidth="1"/>
    <col min="11767" max="11767" width="35.85546875" style="15" customWidth="1"/>
    <col min="11768" max="11768" width="17.7109375" style="15" customWidth="1"/>
    <col min="11769" max="11769" width="16.140625" style="15" customWidth="1"/>
    <col min="11770" max="11773" width="9.140625" style="15"/>
    <col min="11774" max="11774" width="12.28515625" style="15" customWidth="1"/>
    <col min="11775" max="12020" width="9.140625" style="15"/>
    <col min="12021" max="12021" width="17.7109375" style="15" customWidth="1"/>
    <col min="12022" max="12022" width="29.42578125" style="15" customWidth="1"/>
    <col min="12023" max="12023" width="35.85546875" style="15" customWidth="1"/>
    <col min="12024" max="12024" width="17.7109375" style="15" customWidth="1"/>
    <col min="12025" max="12025" width="16.140625" style="15" customWidth="1"/>
    <col min="12026" max="12029" width="9.140625" style="15"/>
    <col min="12030" max="12030" width="12.28515625" style="15" customWidth="1"/>
    <col min="12031" max="12276" width="9.140625" style="15"/>
    <col min="12277" max="12277" width="17.7109375" style="15" customWidth="1"/>
    <col min="12278" max="12278" width="29.42578125" style="15" customWidth="1"/>
    <col min="12279" max="12279" width="35.85546875" style="15" customWidth="1"/>
    <col min="12280" max="12280" width="17.7109375" style="15" customWidth="1"/>
    <col min="12281" max="12281" width="16.140625" style="15" customWidth="1"/>
    <col min="12282" max="12285" width="9.140625" style="15"/>
    <col min="12286" max="12286" width="12.28515625" style="15" customWidth="1"/>
    <col min="12287" max="12532" width="9.140625" style="15"/>
    <col min="12533" max="12533" width="17.7109375" style="15" customWidth="1"/>
    <col min="12534" max="12534" width="29.42578125" style="15" customWidth="1"/>
    <col min="12535" max="12535" width="35.85546875" style="15" customWidth="1"/>
    <col min="12536" max="12536" width="17.7109375" style="15" customWidth="1"/>
    <col min="12537" max="12537" width="16.140625" style="15" customWidth="1"/>
    <col min="12538" max="12541" width="9.140625" style="15"/>
    <col min="12542" max="12542" width="12.28515625" style="15" customWidth="1"/>
    <col min="12543" max="12788" width="9.140625" style="15"/>
    <col min="12789" max="12789" width="17.7109375" style="15" customWidth="1"/>
    <col min="12790" max="12790" width="29.42578125" style="15" customWidth="1"/>
    <col min="12791" max="12791" width="35.85546875" style="15" customWidth="1"/>
    <col min="12792" max="12792" width="17.7109375" style="15" customWidth="1"/>
    <col min="12793" max="12793" width="16.140625" style="15" customWidth="1"/>
    <col min="12794" max="12797" width="9.140625" style="15"/>
    <col min="12798" max="12798" width="12.28515625" style="15" customWidth="1"/>
    <col min="12799" max="13044" width="9.140625" style="15"/>
    <col min="13045" max="13045" width="17.7109375" style="15" customWidth="1"/>
    <col min="13046" max="13046" width="29.42578125" style="15" customWidth="1"/>
    <col min="13047" max="13047" width="35.85546875" style="15" customWidth="1"/>
    <col min="13048" max="13048" width="17.7109375" style="15" customWidth="1"/>
    <col min="13049" max="13049" width="16.140625" style="15" customWidth="1"/>
    <col min="13050" max="13053" width="9.140625" style="15"/>
    <col min="13054" max="13054" width="12.28515625" style="15" customWidth="1"/>
    <col min="13055" max="13300" width="9.140625" style="15"/>
    <col min="13301" max="13301" width="17.7109375" style="15" customWidth="1"/>
    <col min="13302" max="13302" width="29.42578125" style="15" customWidth="1"/>
    <col min="13303" max="13303" width="35.85546875" style="15" customWidth="1"/>
    <col min="13304" max="13304" width="17.7109375" style="15" customWidth="1"/>
    <col min="13305" max="13305" width="16.140625" style="15" customWidth="1"/>
    <col min="13306" max="13309" width="9.140625" style="15"/>
    <col min="13310" max="13310" width="12.28515625" style="15" customWidth="1"/>
    <col min="13311" max="13556" width="9.140625" style="15"/>
    <col min="13557" max="13557" width="17.7109375" style="15" customWidth="1"/>
    <col min="13558" max="13558" width="29.42578125" style="15" customWidth="1"/>
    <col min="13559" max="13559" width="35.85546875" style="15" customWidth="1"/>
    <col min="13560" max="13560" width="17.7109375" style="15" customWidth="1"/>
    <col min="13561" max="13561" width="16.140625" style="15" customWidth="1"/>
    <col min="13562" max="13565" width="9.140625" style="15"/>
    <col min="13566" max="13566" width="12.28515625" style="15" customWidth="1"/>
    <col min="13567" max="13812" width="9.140625" style="15"/>
    <col min="13813" max="13813" width="17.7109375" style="15" customWidth="1"/>
    <col min="13814" max="13814" width="29.42578125" style="15" customWidth="1"/>
    <col min="13815" max="13815" width="35.85546875" style="15" customWidth="1"/>
    <col min="13816" max="13816" width="17.7109375" style="15" customWidth="1"/>
    <col min="13817" max="13817" width="16.140625" style="15" customWidth="1"/>
    <col min="13818" max="13821" width="9.140625" style="15"/>
    <col min="13822" max="13822" width="12.28515625" style="15" customWidth="1"/>
    <col min="13823" max="14068" width="9.140625" style="15"/>
    <col min="14069" max="14069" width="17.7109375" style="15" customWidth="1"/>
    <col min="14070" max="14070" width="29.42578125" style="15" customWidth="1"/>
    <col min="14071" max="14071" width="35.85546875" style="15" customWidth="1"/>
    <col min="14072" max="14072" width="17.7109375" style="15" customWidth="1"/>
    <col min="14073" max="14073" width="16.140625" style="15" customWidth="1"/>
    <col min="14074" max="14077" width="9.140625" style="15"/>
    <col min="14078" max="14078" width="12.28515625" style="15" customWidth="1"/>
    <col min="14079" max="14324" width="9.140625" style="15"/>
    <col min="14325" max="14325" width="17.7109375" style="15" customWidth="1"/>
    <col min="14326" max="14326" width="29.42578125" style="15" customWidth="1"/>
    <col min="14327" max="14327" width="35.85546875" style="15" customWidth="1"/>
    <col min="14328" max="14328" width="17.7109375" style="15" customWidth="1"/>
    <col min="14329" max="14329" width="16.140625" style="15" customWidth="1"/>
    <col min="14330" max="14333" width="9.140625" style="15"/>
    <col min="14334" max="14334" width="12.28515625" style="15" customWidth="1"/>
    <col min="14335" max="14580" width="9.140625" style="15"/>
    <col min="14581" max="14581" width="17.7109375" style="15" customWidth="1"/>
    <col min="14582" max="14582" width="29.42578125" style="15" customWidth="1"/>
    <col min="14583" max="14583" width="35.85546875" style="15" customWidth="1"/>
    <col min="14584" max="14584" width="17.7109375" style="15" customWidth="1"/>
    <col min="14585" max="14585" width="16.140625" style="15" customWidth="1"/>
    <col min="14586" max="14589" width="9.140625" style="15"/>
    <col min="14590" max="14590" width="12.28515625" style="15" customWidth="1"/>
    <col min="14591" max="14836" width="9.140625" style="15"/>
    <col min="14837" max="14837" width="17.7109375" style="15" customWidth="1"/>
    <col min="14838" max="14838" width="29.42578125" style="15" customWidth="1"/>
    <col min="14839" max="14839" width="35.85546875" style="15" customWidth="1"/>
    <col min="14840" max="14840" width="17.7109375" style="15" customWidth="1"/>
    <col min="14841" max="14841" width="16.140625" style="15" customWidth="1"/>
    <col min="14842" max="14845" width="9.140625" style="15"/>
    <col min="14846" max="14846" width="12.28515625" style="15" customWidth="1"/>
    <col min="14847" max="15092" width="9.140625" style="15"/>
    <col min="15093" max="15093" width="17.7109375" style="15" customWidth="1"/>
    <col min="15094" max="15094" width="29.42578125" style="15" customWidth="1"/>
    <col min="15095" max="15095" width="35.85546875" style="15" customWidth="1"/>
    <col min="15096" max="15096" width="17.7109375" style="15" customWidth="1"/>
    <col min="15097" max="15097" width="16.140625" style="15" customWidth="1"/>
    <col min="15098" max="15101" width="9.140625" style="15"/>
    <col min="15102" max="15102" width="12.28515625" style="15" customWidth="1"/>
    <col min="15103" max="15348" width="9.140625" style="15"/>
    <col min="15349" max="15349" width="17.7109375" style="15" customWidth="1"/>
    <col min="15350" max="15350" width="29.42578125" style="15" customWidth="1"/>
    <col min="15351" max="15351" width="35.85546875" style="15" customWidth="1"/>
    <col min="15352" max="15352" width="17.7109375" style="15" customWidth="1"/>
    <col min="15353" max="15353" width="16.140625" style="15" customWidth="1"/>
    <col min="15354" max="15357" width="9.140625" style="15"/>
    <col min="15358" max="15358" width="12.28515625" style="15" customWidth="1"/>
    <col min="15359" max="15604" width="9.140625" style="15"/>
    <col min="15605" max="15605" width="17.7109375" style="15" customWidth="1"/>
    <col min="15606" max="15606" width="29.42578125" style="15" customWidth="1"/>
    <col min="15607" max="15607" width="35.85546875" style="15" customWidth="1"/>
    <col min="15608" max="15608" width="17.7109375" style="15" customWidth="1"/>
    <col min="15609" max="15609" width="16.140625" style="15" customWidth="1"/>
    <col min="15610" max="15613" width="9.140625" style="15"/>
    <col min="15614" max="15614" width="12.28515625" style="15" customWidth="1"/>
    <col min="15615" max="15860" width="9.140625" style="15"/>
    <col min="15861" max="15861" width="17.7109375" style="15" customWidth="1"/>
    <col min="15862" max="15862" width="29.42578125" style="15" customWidth="1"/>
    <col min="15863" max="15863" width="35.85546875" style="15" customWidth="1"/>
    <col min="15864" max="15864" width="17.7109375" style="15" customWidth="1"/>
    <col min="15865" max="15865" width="16.140625" style="15" customWidth="1"/>
    <col min="15866" max="15869" width="9.140625" style="15"/>
    <col min="15870" max="15870" width="12.28515625" style="15" customWidth="1"/>
    <col min="15871" max="16116" width="9.140625" style="15"/>
    <col min="16117" max="16117" width="17.7109375" style="15" customWidth="1"/>
    <col min="16118" max="16118" width="29.42578125" style="15" customWidth="1"/>
    <col min="16119" max="16119" width="35.85546875" style="15" customWidth="1"/>
    <col min="16120" max="16120" width="17.7109375" style="15" customWidth="1"/>
    <col min="16121" max="16121" width="16.140625" style="15" customWidth="1"/>
    <col min="16122" max="16125" width="9.140625" style="15"/>
    <col min="16126" max="16126" width="12.28515625" style="15" customWidth="1"/>
    <col min="16127" max="16367" width="9.140625" style="15"/>
    <col min="16368" max="16378" width="9.140625" style="15" customWidth="1"/>
    <col min="16379" max="16384" width="9.140625" style="15"/>
  </cols>
  <sheetData>
    <row r="1" spans="1:3" s="31" customFormat="1" ht="15.75" x14ac:dyDescent="0.25">
      <c r="B1" s="32" t="s">
        <v>655</v>
      </c>
    </row>
    <row r="2" spans="1:3" s="31" customFormat="1" ht="15.75" x14ac:dyDescent="0.25">
      <c r="B2" s="225" t="s">
        <v>83</v>
      </c>
    </row>
    <row r="3" spans="1:3" s="31" customFormat="1" ht="15.75" x14ac:dyDescent="0.25">
      <c r="B3" s="225" t="s">
        <v>26</v>
      </c>
    </row>
    <row r="4" spans="1:3" s="31" customFormat="1" ht="15.75" x14ac:dyDescent="0.25">
      <c r="B4" s="225" t="s">
        <v>54</v>
      </c>
    </row>
    <row r="5" spans="1:3" s="31" customFormat="1" ht="15.75" x14ac:dyDescent="0.25">
      <c r="B5" s="225" t="s">
        <v>297</v>
      </c>
    </row>
    <row r="6" spans="1:3" ht="14.25" customHeight="1" x14ac:dyDescent="0.25">
      <c r="A6" s="10"/>
      <c r="B6" s="86"/>
      <c r="C6" s="33"/>
    </row>
    <row r="7" spans="1:3" ht="65.45" customHeight="1" x14ac:dyDescent="0.25">
      <c r="A7" s="337" t="s">
        <v>619</v>
      </c>
      <c r="B7" s="337"/>
    </row>
    <row r="9" spans="1:3" ht="14.25" x14ac:dyDescent="0.2">
      <c r="A9" s="338" t="s">
        <v>90</v>
      </c>
      <c r="B9" s="339"/>
    </row>
    <row r="10" spans="1:3" ht="15" x14ac:dyDescent="0.2">
      <c r="A10" s="12" t="s">
        <v>33</v>
      </c>
      <c r="B10" s="89" t="s">
        <v>347</v>
      </c>
    </row>
    <row r="11" spans="1:3" ht="15" x14ac:dyDescent="0.2">
      <c r="A11" s="60">
        <v>63</v>
      </c>
      <c r="B11" s="60">
        <f>SUMIF('2.перечень подключаемых'!H15:H98,63,'2.перечень подключаемых'!I15:I98)</f>
        <v>708</v>
      </c>
    </row>
    <row r="12" spans="1:3" ht="15" x14ac:dyDescent="0.2">
      <c r="A12" s="60">
        <v>100</v>
      </c>
      <c r="B12" s="89">
        <f>SUMIF('2.перечень подключаемых'!H15:H98,100,'2.перечень подключаемых'!I15:I98)</f>
        <v>1114</v>
      </c>
    </row>
    <row r="13" spans="1:3" ht="15" x14ac:dyDescent="0.2">
      <c r="A13" s="60" t="s">
        <v>28</v>
      </c>
      <c r="B13" s="89">
        <f>SUMIF('2.перечень подключаемых'!H15:H98,"2Д100",'2.перечень подключаемых'!I15:I98)</f>
        <v>915</v>
      </c>
    </row>
    <row r="14" spans="1:3" ht="15" x14ac:dyDescent="0.2">
      <c r="A14" s="60">
        <v>150</v>
      </c>
      <c r="B14" s="89">
        <f>SUMIF('2.перечень подключаемых'!H15:H98,150,'2.перечень подключаемых'!I15:I98)</f>
        <v>1005</v>
      </c>
    </row>
    <row r="15" spans="1:3" ht="15" x14ac:dyDescent="0.2">
      <c r="A15" s="61" t="s">
        <v>85</v>
      </c>
      <c r="B15" s="89">
        <f>SUMIF('2.перечень подключаемых'!H15:H98,"2Д150",'2.перечень подключаемых'!I15:I98)</f>
        <v>400</v>
      </c>
    </row>
    <row r="16" spans="1:3" ht="15" x14ac:dyDescent="0.2">
      <c r="A16" s="60">
        <v>200</v>
      </c>
      <c r="B16" s="89">
        <f>SUMIF('2.перечень подключаемых'!H15:H98,200,'2.перечень подключаемых'!I15:I98)</f>
        <v>762</v>
      </c>
    </row>
    <row r="17" spans="1:2" ht="15" x14ac:dyDescent="0.2">
      <c r="A17" s="89">
        <v>250</v>
      </c>
      <c r="B17" s="89">
        <f>SUMIF('2.перечень подключаемых'!H15:H98,250,'2.перечень подключаемых'!I15:I98)</f>
        <v>445</v>
      </c>
    </row>
    <row r="18" spans="1:2" ht="15" x14ac:dyDescent="0.2">
      <c r="A18" s="61" t="s">
        <v>86</v>
      </c>
      <c r="B18" s="89">
        <f>SUMIF('2.перечень подключаемых'!H15:H98,"2Д200",'2.перечень подключаемых'!I15:I98)</f>
        <v>1508</v>
      </c>
    </row>
    <row r="19" spans="1:2" ht="14.25" x14ac:dyDescent="0.2">
      <c r="A19" s="338" t="s">
        <v>91</v>
      </c>
      <c r="B19" s="339"/>
    </row>
    <row r="20" spans="1:2" ht="15" x14ac:dyDescent="0.2">
      <c r="A20" s="60">
        <v>150</v>
      </c>
      <c r="B20" s="89">
        <f>SUMIF('2.перечень подключаемых'!J15:J98,150,'2.перечень подключаемых'!K15:K98)</f>
        <v>2365</v>
      </c>
    </row>
    <row r="21" spans="1:2" ht="15" x14ac:dyDescent="0.2">
      <c r="A21" s="60">
        <v>200</v>
      </c>
      <c r="B21" s="89">
        <f>SUMIF('2.перечень подключаемых'!J15:J98,200,'2.перечень подключаемых'!K15:K98)</f>
        <v>1520</v>
      </c>
    </row>
    <row r="22" spans="1:2" ht="15" x14ac:dyDescent="0.2">
      <c r="A22" s="62">
        <v>250</v>
      </c>
      <c r="B22" s="89">
        <f>SUMIF('2.перечень подключаемых'!J15:J98,250,'2.перечень подключаемых'!K15:K98)</f>
        <v>1853</v>
      </c>
    </row>
    <row r="23" spans="1:2" ht="15" x14ac:dyDescent="0.2">
      <c r="A23" s="62" t="s">
        <v>84</v>
      </c>
      <c r="B23" s="89">
        <f>SUMIF('2.перечень подключаемых'!J15:J98,"НК2Д100",'2.перечень подключаемых'!K15:K98)</f>
        <v>755</v>
      </c>
    </row>
    <row r="24" spans="1:2" ht="15" x14ac:dyDescent="0.2">
      <c r="A24" s="35"/>
      <c r="B24" s="35"/>
    </row>
    <row r="25" spans="1:2" x14ac:dyDescent="0.2">
      <c r="B25" s="80"/>
    </row>
    <row r="26" spans="1:2" x14ac:dyDescent="0.2">
      <c r="B26" s="80"/>
    </row>
    <row r="27" spans="1:2" x14ac:dyDescent="0.2">
      <c r="B27" s="80"/>
    </row>
  </sheetData>
  <mergeCells count="3">
    <mergeCell ref="A7:B7"/>
    <mergeCell ref="A19:B19"/>
    <mergeCell ref="A9:B9"/>
  </mergeCells>
  <pageMargins left="1.1811023622047245" right="0.70866141732283472" top="1.1417322834645669" bottom="0.74803149606299213" header="0.31496062992125984" footer="0.31496062992125984"/>
  <pageSetup paperSize="9" scale="11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6">
    <tabColor theme="0" tint="-0.14999847407452621"/>
    <pageSetUpPr fitToPage="1"/>
  </sheetPr>
  <dimension ref="B2:G49"/>
  <sheetViews>
    <sheetView zoomScaleNormal="100" workbookViewId="0">
      <selection activeCell="H1" sqref="H1:J1048576"/>
    </sheetView>
  </sheetViews>
  <sheetFormatPr defaultRowHeight="12.75" x14ac:dyDescent="0.2"/>
  <cols>
    <col min="1" max="1" width="9.140625" style="15"/>
    <col min="2" max="2" width="6.85546875" style="15" customWidth="1"/>
    <col min="3" max="3" width="28.28515625" style="15" customWidth="1"/>
    <col min="4" max="4" width="17.28515625" style="15" customWidth="1"/>
    <col min="5" max="5" width="16.140625" style="15" customWidth="1"/>
    <col min="6" max="6" width="16.7109375" style="93" customWidth="1"/>
    <col min="7" max="250" width="9.140625" style="15"/>
    <col min="251" max="251" width="4.28515625" style="15" customWidth="1"/>
    <col min="252" max="252" width="33.42578125" style="15" customWidth="1"/>
    <col min="253" max="253" width="19" style="15" customWidth="1"/>
    <col min="254" max="254" width="19.42578125" style="15" customWidth="1"/>
    <col min="255" max="255" width="20" style="15" customWidth="1"/>
    <col min="256" max="256" width="21.140625" style="15" customWidth="1"/>
    <col min="257" max="506" width="9.140625" style="15"/>
    <col min="507" max="507" width="4.28515625" style="15" customWidth="1"/>
    <col min="508" max="508" width="33.42578125" style="15" customWidth="1"/>
    <col min="509" max="509" width="19" style="15" customWidth="1"/>
    <col min="510" max="510" width="19.42578125" style="15" customWidth="1"/>
    <col min="511" max="511" width="20" style="15" customWidth="1"/>
    <col min="512" max="512" width="21.140625" style="15" customWidth="1"/>
    <col min="513" max="762" width="9.140625" style="15"/>
    <col min="763" max="763" width="4.28515625" style="15" customWidth="1"/>
    <col min="764" max="764" width="33.42578125" style="15" customWidth="1"/>
    <col min="765" max="765" width="19" style="15" customWidth="1"/>
    <col min="766" max="766" width="19.42578125" style="15" customWidth="1"/>
    <col min="767" max="767" width="20" style="15" customWidth="1"/>
    <col min="768" max="768" width="21.140625" style="15" customWidth="1"/>
    <col min="769" max="1018" width="9.140625" style="15"/>
    <col min="1019" max="1019" width="4.28515625" style="15" customWidth="1"/>
    <col min="1020" max="1020" width="33.42578125" style="15" customWidth="1"/>
    <col min="1021" max="1021" width="19" style="15" customWidth="1"/>
    <col min="1022" max="1022" width="19.42578125" style="15" customWidth="1"/>
    <col min="1023" max="1023" width="20" style="15" customWidth="1"/>
    <col min="1024" max="1024" width="21.140625" style="15" customWidth="1"/>
    <col min="1025" max="1274" width="9.140625" style="15"/>
    <col min="1275" max="1275" width="4.28515625" style="15" customWidth="1"/>
    <col min="1276" max="1276" width="33.42578125" style="15" customWidth="1"/>
    <col min="1277" max="1277" width="19" style="15" customWidth="1"/>
    <col min="1278" max="1278" width="19.42578125" style="15" customWidth="1"/>
    <col min="1279" max="1279" width="20" style="15" customWidth="1"/>
    <col min="1280" max="1280" width="21.140625" style="15" customWidth="1"/>
    <col min="1281" max="1530" width="9.140625" style="15"/>
    <col min="1531" max="1531" width="4.28515625" style="15" customWidth="1"/>
    <col min="1532" max="1532" width="33.42578125" style="15" customWidth="1"/>
    <col min="1533" max="1533" width="19" style="15" customWidth="1"/>
    <col min="1534" max="1534" width="19.42578125" style="15" customWidth="1"/>
    <col min="1535" max="1535" width="20" style="15" customWidth="1"/>
    <col min="1536" max="1536" width="21.140625" style="15" customWidth="1"/>
    <col min="1537" max="1786" width="9.140625" style="15"/>
    <col min="1787" max="1787" width="4.28515625" style="15" customWidth="1"/>
    <col min="1788" max="1788" width="33.42578125" style="15" customWidth="1"/>
    <col min="1789" max="1789" width="19" style="15" customWidth="1"/>
    <col min="1790" max="1790" width="19.42578125" style="15" customWidth="1"/>
    <col min="1791" max="1791" width="20" style="15" customWidth="1"/>
    <col min="1792" max="1792" width="21.140625" style="15" customWidth="1"/>
    <col min="1793" max="2042" width="9.140625" style="15"/>
    <col min="2043" max="2043" width="4.28515625" style="15" customWidth="1"/>
    <col min="2044" max="2044" width="33.42578125" style="15" customWidth="1"/>
    <col min="2045" max="2045" width="19" style="15" customWidth="1"/>
    <col min="2046" max="2046" width="19.42578125" style="15" customWidth="1"/>
    <col min="2047" max="2047" width="20" style="15" customWidth="1"/>
    <col min="2048" max="2048" width="21.140625" style="15" customWidth="1"/>
    <col min="2049" max="2298" width="9.140625" style="15"/>
    <col min="2299" max="2299" width="4.28515625" style="15" customWidth="1"/>
    <col min="2300" max="2300" width="33.42578125" style="15" customWidth="1"/>
    <col min="2301" max="2301" width="19" style="15" customWidth="1"/>
    <col min="2302" max="2302" width="19.42578125" style="15" customWidth="1"/>
    <col min="2303" max="2303" width="20" style="15" customWidth="1"/>
    <col min="2304" max="2304" width="21.140625" style="15" customWidth="1"/>
    <col min="2305" max="2554" width="9.140625" style="15"/>
    <col min="2555" max="2555" width="4.28515625" style="15" customWidth="1"/>
    <col min="2556" max="2556" width="33.42578125" style="15" customWidth="1"/>
    <col min="2557" max="2557" width="19" style="15" customWidth="1"/>
    <col min="2558" max="2558" width="19.42578125" style="15" customWidth="1"/>
    <col min="2559" max="2559" width="20" style="15" customWidth="1"/>
    <col min="2560" max="2560" width="21.140625" style="15" customWidth="1"/>
    <col min="2561" max="2810" width="9.140625" style="15"/>
    <col min="2811" max="2811" width="4.28515625" style="15" customWidth="1"/>
    <col min="2812" max="2812" width="33.42578125" style="15" customWidth="1"/>
    <col min="2813" max="2813" width="19" style="15" customWidth="1"/>
    <col min="2814" max="2814" width="19.42578125" style="15" customWidth="1"/>
    <col min="2815" max="2815" width="20" style="15" customWidth="1"/>
    <col min="2816" max="2816" width="21.140625" style="15" customWidth="1"/>
    <col min="2817" max="3066" width="9.140625" style="15"/>
    <col min="3067" max="3067" width="4.28515625" style="15" customWidth="1"/>
    <col min="3068" max="3068" width="33.42578125" style="15" customWidth="1"/>
    <col min="3069" max="3069" width="19" style="15" customWidth="1"/>
    <col min="3070" max="3070" width="19.42578125" style="15" customWidth="1"/>
    <col min="3071" max="3071" width="20" style="15" customWidth="1"/>
    <col min="3072" max="3072" width="21.140625" style="15" customWidth="1"/>
    <col min="3073" max="3322" width="9.140625" style="15"/>
    <col min="3323" max="3323" width="4.28515625" style="15" customWidth="1"/>
    <col min="3324" max="3324" width="33.42578125" style="15" customWidth="1"/>
    <col min="3325" max="3325" width="19" style="15" customWidth="1"/>
    <col min="3326" max="3326" width="19.42578125" style="15" customWidth="1"/>
    <col min="3327" max="3327" width="20" style="15" customWidth="1"/>
    <col min="3328" max="3328" width="21.140625" style="15" customWidth="1"/>
    <col min="3329" max="3578" width="9.140625" style="15"/>
    <col min="3579" max="3579" width="4.28515625" style="15" customWidth="1"/>
    <col min="3580" max="3580" width="33.42578125" style="15" customWidth="1"/>
    <col min="3581" max="3581" width="19" style="15" customWidth="1"/>
    <col min="3582" max="3582" width="19.42578125" style="15" customWidth="1"/>
    <col min="3583" max="3583" width="20" style="15" customWidth="1"/>
    <col min="3584" max="3584" width="21.140625" style="15" customWidth="1"/>
    <col min="3585" max="3834" width="9.140625" style="15"/>
    <col min="3835" max="3835" width="4.28515625" style="15" customWidth="1"/>
    <col min="3836" max="3836" width="33.42578125" style="15" customWidth="1"/>
    <col min="3837" max="3837" width="19" style="15" customWidth="1"/>
    <col min="3838" max="3838" width="19.42578125" style="15" customWidth="1"/>
    <col min="3839" max="3839" width="20" style="15" customWidth="1"/>
    <col min="3840" max="3840" width="21.140625" style="15" customWidth="1"/>
    <col min="3841" max="4090" width="9.140625" style="15"/>
    <col min="4091" max="4091" width="4.28515625" style="15" customWidth="1"/>
    <col min="4092" max="4092" width="33.42578125" style="15" customWidth="1"/>
    <col min="4093" max="4093" width="19" style="15" customWidth="1"/>
    <col min="4094" max="4094" width="19.42578125" style="15" customWidth="1"/>
    <col min="4095" max="4095" width="20" style="15" customWidth="1"/>
    <col min="4096" max="4096" width="21.140625" style="15" customWidth="1"/>
    <col min="4097" max="4346" width="9.140625" style="15"/>
    <col min="4347" max="4347" width="4.28515625" style="15" customWidth="1"/>
    <col min="4348" max="4348" width="33.42578125" style="15" customWidth="1"/>
    <col min="4349" max="4349" width="19" style="15" customWidth="1"/>
    <col min="4350" max="4350" width="19.42578125" style="15" customWidth="1"/>
    <col min="4351" max="4351" width="20" style="15" customWidth="1"/>
    <col min="4352" max="4352" width="21.140625" style="15" customWidth="1"/>
    <col min="4353" max="4602" width="9.140625" style="15"/>
    <col min="4603" max="4603" width="4.28515625" style="15" customWidth="1"/>
    <col min="4604" max="4604" width="33.42578125" style="15" customWidth="1"/>
    <col min="4605" max="4605" width="19" style="15" customWidth="1"/>
    <col min="4606" max="4606" width="19.42578125" style="15" customWidth="1"/>
    <col min="4607" max="4607" width="20" style="15" customWidth="1"/>
    <col min="4608" max="4608" width="21.140625" style="15" customWidth="1"/>
    <col min="4609" max="4858" width="9.140625" style="15"/>
    <col min="4859" max="4859" width="4.28515625" style="15" customWidth="1"/>
    <col min="4860" max="4860" width="33.42578125" style="15" customWidth="1"/>
    <col min="4861" max="4861" width="19" style="15" customWidth="1"/>
    <col min="4862" max="4862" width="19.42578125" style="15" customWidth="1"/>
    <col min="4863" max="4863" width="20" style="15" customWidth="1"/>
    <col min="4864" max="4864" width="21.140625" style="15" customWidth="1"/>
    <col min="4865" max="5114" width="9.140625" style="15"/>
    <col min="5115" max="5115" width="4.28515625" style="15" customWidth="1"/>
    <col min="5116" max="5116" width="33.42578125" style="15" customWidth="1"/>
    <col min="5117" max="5117" width="19" style="15" customWidth="1"/>
    <col min="5118" max="5118" width="19.42578125" style="15" customWidth="1"/>
    <col min="5119" max="5119" width="20" style="15" customWidth="1"/>
    <col min="5120" max="5120" width="21.140625" style="15" customWidth="1"/>
    <col min="5121" max="5370" width="9.140625" style="15"/>
    <col min="5371" max="5371" width="4.28515625" style="15" customWidth="1"/>
    <col min="5372" max="5372" width="33.42578125" style="15" customWidth="1"/>
    <col min="5373" max="5373" width="19" style="15" customWidth="1"/>
    <col min="5374" max="5374" width="19.42578125" style="15" customWidth="1"/>
    <col min="5375" max="5375" width="20" style="15" customWidth="1"/>
    <col min="5376" max="5376" width="21.140625" style="15" customWidth="1"/>
    <col min="5377" max="5626" width="9.140625" style="15"/>
    <col min="5627" max="5627" width="4.28515625" style="15" customWidth="1"/>
    <col min="5628" max="5628" width="33.42578125" style="15" customWidth="1"/>
    <col min="5629" max="5629" width="19" style="15" customWidth="1"/>
    <col min="5630" max="5630" width="19.42578125" style="15" customWidth="1"/>
    <col min="5631" max="5631" width="20" style="15" customWidth="1"/>
    <col min="5632" max="5632" width="21.140625" style="15" customWidth="1"/>
    <col min="5633" max="5882" width="9.140625" style="15"/>
    <col min="5883" max="5883" width="4.28515625" style="15" customWidth="1"/>
    <col min="5884" max="5884" width="33.42578125" style="15" customWidth="1"/>
    <col min="5885" max="5885" width="19" style="15" customWidth="1"/>
    <col min="5886" max="5886" width="19.42578125" style="15" customWidth="1"/>
    <col min="5887" max="5887" width="20" style="15" customWidth="1"/>
    <col min="5888" max="5888" width="21.140625" style="15" customWidth="1"/>
    <col min="5889" max="6138" width="9.140625" style="15"/>
    <col min="6139" max="6139" width="4.28515625" style="15" customWidth="1"/>
    <col min="6140" max="6140" width="33.42578125" style="15" customWidth="1"/>
    <col min="6141" max="6141" width="19" style="15" customWidth="1"/>
    <col min="6142" max="6142" width="19.42578125" style="15" customWidth="1"/>
    <col min="6143" max="6143" width="20" style="15" customWidth="1"/>
    <col min="6144" max="6144" width="21.140625" style="15" customWidth="1"/>
    <col min="6145" max="6394" width="9.140625" style="15"/>
    <col min="6395" max="6395" width="4.28515625" style="15" customWidth="1"/>
    <col min="6396" max="6396" width="33.42578125" style="15" customWidth="1"/>
    <col min="6397" max="6397" width="19" style="15" customWidth="1"/>
    <col min="6398" max="6398" width="19.42578125" style="15" customWidth="1"/>
    <col min="6399" max="6399" width="20" style="15" customWidth="1"/>
    <col min="6400" max="6400" width="21.140625" style="15" customWidth="1"/>
    <col min="6401" max="6650" width="9.140625" style="15"/>
    <col min="6651" max="6651" width="4.28515625" style="15" customWidth="1"/>
    <col min="6652" max="6652" width="33.42578125" style="15" customWidth="1"/>
    <col min="6653" max="6653" width="19" style="15" customWidth="1"/>
    <col min="6654" max="6654" width="19.42578125" style="15" customWidth="1"/>
    <col min="6655" max="6655" width="20" style="15" customWidth="1"/>
    <col min="6656" max="6656" width="21.140625" style="15" customWidth="1"/>
    <col min="6657" max="6906" width="9.140625" style="15"/>
    <col min="6907" max="6907" width="4.28515625" style="15" customWidth="1"/>
    <col min="6908" max="6908" width="33.42578125" style="15" customWidth="1"/>
    <col min="6909" max="6909" width="19" style="15" customWidth="1"/>
    <col min="6910" max="6910" width="19.42578125" style="15" customWidth="1"/>
    <col min="6911" max="6911" width="20" style="15" customWidth="1"/>
    <col min="6912" max="6912" width="21.140625" style="15" customWidth="1"/>
    <col min="6913" max="7162" width="9.140625" style="15"/>
    <col min="7163" max="7163" width="4.28515625" style="15" customWidth="1"/>
    <col min="7164" max="7164" width="33.42578125" style="15" customWidth="1"/>
    <col min="7165" max="7165" width="19" style="15" customWidth="1"/>
    <col min="7166" max="7166" width="19.42578125" style="15" customWidth="1"/>
    <col min="7167" max="7167" width="20" style="15" customWidth="1"/>
    <col min="7168" max="7168" width="21.140625" style="15" customWidth="1"/>
    <col min="7169" max="7418" width="9.140625" style="15"/>
    <col min="7419" max="7419" width="4.28515625" style="15" customWidth="1"/>
    <col min="7420" max="7420" width="33.42578125" style="15" customWidth="1"/>
    <col min="7421" max="7421" width="19" style="15" customWidth="1"/>
    <col min="7422" max="7422" width="19.42578125" style="15" customWidth="1"/>
    <col min="7423" max="7423" width="20" style="15" customWidth="1"/>
    <col min="7424" max="7424" width="21.140625" style="15" customWidth="1"/>
    <col min="7425" max="7674" width="9.140625" style="15"/>
    <col min="7675" max="7675" width="4.28515625" style="15" customWidth="1"/>
    <col min="7676" max="7676" width="33.42578125" style="15" customWidth="1"/>
    <col min="7677" max="7677" width="19" style="15" customWidth="1"/>
    <col min="7678" max="7678" width="19.42578125" style="15" customWidth="1"/>
    <col min="7679" max="7679" width="20" style="15" customWidth="1"/>
    <col min="7680" max="7680" width="21.140625" style="15" customWidth="1"/>
    <col min="7681" max="7930" width="9.140625" style="15"/>
    <col min="7931" max="7931" width="4.28515625" style="15" customWidth="1"/>
    <col min="7932" max="7932" width="33.42578125" style="15" customWidth="1"/>
    <col min="7933" max="7933" width="19" style="15" customWidth="1"/>
    <col min="7934" max="7934" width="19.42578125" style="15" customWidth="1"/>
    <col min="7935" max="7935" width="20" style="15" customWidth="1"/>
    <col min="7936" max="7936" width="21.140625" style="15" customWidth="1"/>
    <col min="7937" max="8186" width="9.140625" style="15"/>
    <col min="8187" max="8187" width="4.28515625" style="15" customWidth="1"/>
    <col min="8188" max="8188" width="33.42578125" style="15" customWidth="1"/>
    <col min="8189" max="8189" width="19" style="15" customWidth="1"/>
    <col min="8190" max="8190" width="19.42578125" style="15" customWidth="1"/>
    <col min="8191" max="8191" width="20" style="15" customWidth="1"/>
    <col min="8192" max="8192" width="21.140625" style="15" customWidth="1"/>
    <col min="8193" max="8442" width="9.140625" style="15"/>
    <col min="8443" max="8443" width="4.28515625" style="15" customWidth="1"/>
    <col min="8444" max="8444" width="33.42578125" style="15" customWidth="1"/>
    <col min="8445" max="8445" width="19" style="15" customWidth="1"/>
    <col min="8446" max="8446" width="19.42578125" style="15" customWidth="1"/>
    <col min="8447" max="8447" width="20" style="15" customWidth="1"/>
    <col min="8448" max="8448" width="21.140625" style="15" customWidth="1"/>
    <col min="8449" max="8698" width="9.140625" style="15"/>
    <col min="8699" max="8699" width="4.28515625" style="15" customWidth="1"/>
    <col min="8700" max="8700" width="33.42578125" style="15" customWidth="1"/>
    <col min="8701" max="8701" width="19" style="15" customWidth="1"/>
    <col min="8702" max="8702" width="19.42578125" style="15" customWidth="1"/>
    <col min="8703" max="8703" width="20" style="15" customWidth="1"/>
    <col min="8704" max="8704" width="21.140625" style="15" customWidth="1"/>
    <col min="8705" max="8954" width="9.140625" style="15"/>
    <col min="8955" max="8955" width="4.28515625" style="15" customWidth="1"/>
    <col min="8956" max="8956" width="33.42578125" style="15" customWidth="1"/>
    <col min="8957" max="8957" width="19" style="15" customWidth="1"/>
    <col min="8958" max="8958" width="19.42578125" style="15" customWidth="1"/>
    <col min="8959" max="8959" width="20" style="15" customWidth="1"/>
    <col min="8960" max="8960" width="21.140625" style="15" customWidth="1"/>
    <col min="8961" max="9210" width="9.140625" style="15"/>
    <col min="9211" max="9211" width="4.28515625" style="15" customWidth="1"/>
    <col min="9212" max="9212" width="33.42578125" style="15" customWidth="1"/>
    <col min="9213" max="9213" width="19" style="15" customWidth="1"/>
    <col min="9214" max="9214" width="19.42578125" style="15" customWidth="1"/>
    <col min="9215" max="9215" width="20" style="15" customWidth="1"/>
    <col min="9216" max="9216" width="21.140625" style="15" customWidth="1"/>
    <col min="9217" max="9466" width="9.140625" style="15"/>
    <col min="9467" max="9467" width="4.28515625" style="15" customWidth="1"/>
    <col min="9468" max="9468" width="33.42578125" style="15" customWidth="1"/>
    <col min="9469" max="9469" width="19" style="15" customWidth="1"/>
    <col min="9470" max="9470" width="19.42578125" style="15" customWidth="1"/>
    <col min="9471" max="9471" width="20" style="15" customWidth="1"/>
    <col min="9472" max="9472" width="21.140625" style="15" customWidth="1"/>
    <col min="9473" max="9722" width="9.140625" style="15"/>
    <col min="9723" max="9723" width="4.28515625" style="15" customWidth="1"/>
    <col min="9724" max="9724" width="33.42578125" style="15" customWidth="1"/>
    <col min="9725" max="9725" width="19" style="15" customWidth="1"/>
    <col min="9726" max="9726" width="19.42578125" style="15" customWidth="1"/>
    <col min="9727" max="9727" width="20" style="15" customWidth="1"/>
    <col min="9728" max="9728" width="21.140625" style="15" customWidth="1"/>
    <col min="9729" max="9978" width="9.140625" style="15"/>
    <col min="9979" max="9979" width="4.28515625" style="15" customWidth="1"/>
    <col min="9980" max="9980" width="33.42578125" style="15" customWidth="1"/>
    <col min="9981" max="9981" width="19" style="15" customWidth="1"/>
    <col min="9982" max="9982" width="19.42578125" style="15" customWidth="1"/>
    <col min="9983" max="9983" width="20" style="15" customWidth="1"/>
    <col min="9984" max="9984" width="21.140625" style="15" customWidth="1"/>
    <col min="9985" max="10234" width="9.140625" style="15"/>
    <col min="10235" max="10235" width="4.28515625" style="15" customWidth="1"/>
    <col min="10236" max="10236" width="33.42578125" style="15" customWidth="1"/>
    <col min="10237" max="10237" width="19" style="15" customWidth="1"/>
    <col min="10238" max="10238" width="19.42578125" style="15" customWidth="1"/>
    <col min="10239" max="10239" width="20" style="15" customWidth="1"/>
    <col min="10240" max="10240" width="21.140625" style="15" customWidth="1"/>
    <col min="10241" max="10490" width="9.140625" style="15"/>
    <col min="10491" max="10491" width="4.28515625" style="15" customWidth="1"/>
    <col min="10492" max="10492" width="33.42578125" style="15" customWidth="1"/>
    <col min="10493" max="10493" width="19" style="15" customWidth="1"/>
    <col min="10494" max="10494" width="19.42578125" style="15" customWidth="1"/>
    <col min="10495" max="10495" width="20" style="15" customWidth="1"/>
    <col min="10496" max="10496" width="21.140625" style="15" customWidth="1"/>
    <col min="10497" max="10746" width="9.140625" style="15"/>
    <col min="10747" max="10747" width="4.28515625" style="15" customWidth="1"/>
    <col min="10748" max="10748" width="33.42578125" style="15" customWidth="1"/>
    <col min="10749" max="10749" width="19" style="15" customWidth="1"/>
    <col min="10750" max="10750" width="19.42578125" style="15" customWidth="1"/>
    <col min="10751" max="10751" width="20" style="15" customWidth="1"/>
    <col min="10752" max="10752" width="21.140625" style="15" customWidth="1"/>
    <col min="10753" max="11002" width="9.140625" style="15"/>
    <col min="11003" max="11003" width="4.28515625" style="15" customWidth="1"/>
    <col min="11004" max="11004" width="33.42578125" style="15" customWidth="1"/>
    <col min="11005" max="11005" width="19" style="15" customWidth="1"/>
    <col min="11006" max="11006" width="19.42578125" style="15" customWidth="1"/>
    <col min="11007" max="11007" width="20" style="15" customWidth="1"/>
    <col min="11008" max="11008" width="21.140625" style="15" customWidth="1"/>
    <col min="11009" max="11258" width="9.140625" style="15"/>
    <col min="11259" max="11259" width="4.28515625" style="15" customWidth="1"/>
    <col min="11260" max="11260" width="33.42578125" style="15" customWidth="1"/>
    <col min="11261" max="11261" width="19" style="15" customWidth="1"/>
    <col min="11262" max="11262" width="19.42578125" style="15" customWidth="1"/>
    <col min="11263" max="11263" width="20" style="15" customWidth="1"/>
    <col min="11264" max="11264" width="21.140625" style="15" customWidth="1"/>
    <col min="11265" max="11514" width="9.140625" style="15"/>
    <col min="11515" max="11515" width="4.28515625" style="15" customWidth="1"/>
    <col min="11516" max="11516" width="33.42578125" style="15" customWidth="1"/>
    <col min="11517" max="11517" width="19" style="15" customWidth="1"/>
    <col min="11518" max="11518" width="19.42578125" style="15" customWidth="1"/>
    <col min="11519" max="11519" width="20" style="15" customWidth="1"/>
    <col min="11520" max="11520" width="21.140625" style="15" customWidth="1"/>
    <col min="11521" max="11770" width="9.140625" style="15"/>
    <col min="11771" max="11771" width="4.28515625" style="15" customWidth="1"/>
    <col min="11772" max="11772" width="33.42578125" style="15" customWidth="1"/>
    <col min="11773" max="11773" width="19" style="15" customWidth="1"/>
    <col min="11774" max="11774" width="19.42578125" style="15" customWidth="1"/>
    <col min="11775" max="11775" width="20" style="15" customWidth="1"/>
    <col min="11776" max="11776" width="21.140625" style="15" customWidth="1"/>
    <col min="11777" max="12026" width="9.140625" style="15"/>
    <col min="12027" max="12027" width="4.28515625" style="15" customWidth="1"/>
    <col min="12028" max="12028" width="33.42578125" style="15" customWidth="1"/>
    <col min="12029" max="12029" width="19" style="15" customWidth="1"/>
    <col min="12030" max="12030" width="19.42578125" style="15" customWidth="1"/>
    <col min="12031" max="12031" width="20" style="15" customWidth="1"/>
    <col min="12032" max="12032" width="21.140625" style="15" customWidth="1"/>
    <col min="12033" max="12282" width="9.140625" style="15"/>
    <col min="12283" max="12283" width="4.28515625" style="15" customWidth="1"/>
    <col min="12284" max="12284" width="33.42578125" style="15" customWidth="1"/>
    <col min="12285" max="12285" width="19" style="15" customWidth="1"/>
    <col min="12286" max="12286" width="19.42578125" style="15" customWidth="1"/>
    <col min="12287" max="12287" width="20" style="15" customWidth="1"/>
    <col min="12288" max="12288" width="21.140625" style="15" customWidth="1"/>
    <col min="12289" max="12538" width="9.140625" style="15"/>
    <col min="12539" max="12539" width="4.28515625" style="15" customWidth="1"/>
    <col min="12540" max="12540" width="33.42578125" style="15" customWidth="1"/>
    <col min="12541" max="12541" width="19" style="15" customWidth="1"/>
    <col min="12542" max="12542" width="19.42578125" style="15" customWidth="1"/>
    <col min="12543" max="12543" width="20" style="15" customWidth="1"/>
    <col min="12544" max="12544" width="21.140625" style="15" customWidth="1"/>
    <col min="12545" max="12794" width="9.140625" style="15"/>
    <col min="12795" max="12795" width="4.28515625" style="15" customWidth="1"/>
    <col min="12796" max="12796" width="33.42578125" style="15" customWidth="1"/>
    <col min="12797" max="12797" width="19" style="15" customWidth="1"/>
    <col min="12798" max="12798" width="19.42578125" style="15" customWidth="1"/>
    <col min="12799" max="12799" width="20" style="15" customWidth="1"/>
    <col min="12800" max="12800" width="21.140625" style="15" customWidth="1"/>
    <col min="12801" max="13050" width="9.140625" style="15"/>
    <col min="13051" max="13051" width="4.28515625" style="15" customWidth="1"/>
    <col min="13052" max="13052" width="33.42578125" style="15" customWidth="1"/>
    <col min="13053" max="13053" width="19" style="15" customWidth="1"/>
    <col min="13054" max="13054" width="19.42578125" style="15" customWidth="1"/>
    <col min="13055" max="13055" width="20" style="15" customWidth="1"/>
    <col min="13056" max="13056" width="21.140625" style="15" customWidth="1"/>
    <col min="13057" max="13306" width="9.140625" style="15"/>
    <col min="13307" max="13307" width="4.28515625" style="15" customWidth="1"/>
    <col min="13308" max="13308" width="33.42578125" style="15" customWidth="1"/>
    <col min="13309" max="13309" width="19" style="15" customWidth="1"/>
    <col min="13310" max="13310" width="19.42578125" style="15" customWidth="1"/>
    <col min="13311" max="13311" width="20" style="15" customWidth="1"/>
    <col min="13312" max="13312" width="21.140625" style="15" customWidth="1"/>
    <col min="13313" max="13562" width="9.140625" style="15"/>
    <col min="13563" max="13563" width="4.28515625" style="15" customWidth="1"/>
    <col min="13564" max="13564" width="33.42578125" style="15" customWidth="1"/>
    <col min="13565" max="13565" width="19" style="15" customWidth="1"/>
    <col min="13566" max="13566" width="19.42578125" style="15" customWidth="1"/>
    <col min="13567" max="13567" width="20" style="15" customWidth="1"/>
    <col min="13568" max="13568" width="21.140625" style="15" customWidth="1"/>
    <col min="13569" max="13818" width="9.140625" style="15"/>
    <col min="13819" max="13819" width="4.28515625" style="15" customWidth="1"/>
    <col min="13820" max="13820" width="33.42578125" style="15" customWidth="1"/>
    <col min="13821" max="13821" width="19" style="15" customWidth="1"/>
    <col min="13822" max="13822" width="19.42578125" style="15" customWidth="1"/>
    <col min="13823" max="13823" width="20" style="15" customWidth="1"/>
    <col min="13824" max="13824" width="21.140625" style="15" customWidth="1"/>
    <col min="13825" max="14074" width="9.140625" style="15"/>
    <col min="14075" max="14075" width="4.28515625" style="15" customWidth="1"/>
    <col min="14076" max="14076" width="33.42578125" style="15" customWidth="1"/>
    <col min="14077" max="14077" width="19" style="15" customWidth="1"/>
    <col min="14078" max="14078" width="19.42578125" style="15" customWidth="1"/>
    <col min="14079" max="14079" width="20" style="15" customWidth="1"/>
    <col min="14080" max="14080" width="21.140625" style="15" customWidth="1"/>
    <col min="14081" max="14330" width="9.140625" style="15"/>
    <col min="14331" max="14331" width="4.28515625" style="15" customWidth="1"/>
    <col min="14332" max="14332" width="33.42578125" style="15" customWidth="1"/>
    <col min="14333" max="14333" width="19" style="15" customWidth="1"/>
    <col min="14334" max="14334" width="19.42578125" style="15" customWidth="1"/>
    <col min="14335" max="14335" width="20" style="15" customWidth="1"/>
    <col min="14336" max="14336" width="21.140625" style="15" customWidth="1"/>
    <col min="14337" max="14586" width="9.140625" style="15"/>
    <col min="14587" max="14587" width="4.28515625" style="15" customWidth="1"/>
    <col min="14588" max="14588" width="33.42578125" style="15" customWidth="1"/>
    <col min="14589" max="14589" width="19" style="15" customWidth="1"/>
    <col min="14590" max="14590" width="19.42578125" style="15" customWidth="1"/>
    <col min="14591" max="14591" width="20" style="15" customWidth="1"/>
    <col min="14592" max="14592" width="21.140625" style="15" customWidth="1"/>
    <col min="14593" max="14842" width="9.140625" style="15"/>
    <col min="14843" max="14843" width="4.28515625" style="15" customWidth="1"/>
    <col min="14844" max="14844" width="33.42578125" style="15" customWidth="1"/>
    <col min="14845" max="14845" width="19" style="15" customWidth="1"/>
    <col min="14846" max="14846" width="19.42578125" style="15" customWidth="1"/>
    <col min="14847" max="14847" width="20" style="15" customWidth="1"/>
    <col min="14848" max="14848" width="21.140625" style="15" customWidth="1"/>
    <col min="14849" max="15098" width="9.140625" style="15"/>
    <col min="15099" max="15099" width="4.28515625" style="15" customWidth="1"/>
    <col min="15100" max="15100" width="33.42578125" style="15" customWidth="1"/>
    <col min="15101" max="15101" width="19" style="15" customWidth="1"/>
    <col min="15102" max="15102" width="19.42578125" style="15" customWidth="1"/>
    <col min="15103" max="15103" width="20" style="15" customWidth="1"/>
    <col min="15104" max="15104" width="21.140625" style="15" customWidth="1"/>
    <col min="15105" max="15354" width="9.140625" style="15"/>
    <col min="15355" max="15355" width="4.28515625" style="15" customWidth="1"/>
    <col min="15356" max="15356" width="33.42578125" style="15" customWidth="1"/>
    <col min="15357" max="15357" width="19" style="15" customWidth="1"/>
    <col min="15358" max="15358" width="19.42578125" style="15" customWidth="1"/>
    <col min="15359" max="15359" width="20" style="15" customWidth="1"/>
    <col min="15360" max="15360" width="21.140625" style="15" customWidth="1"/>
    <col min="15361" max="15610" width="9.140625" style="15"/>
    <col min="15611" max="15611" width="4.28515625" style="15" customWidth="1"/>
    <col min="15612" max="15612" width="33.42578125" style="15" customWidth="1"/>
    <col min="15613" max="15613" width="19" style="15" customWidth="1"/>
    <col min="15614" max="15614" width="19.42578125" style="15" customWidth="1"/>
    <col min="15615" max="15615" width="20" style="15" customWidth="1"/>
    <col min="15616" max="15616" width="21.140625" style="15" customWidth="1"/>
    <col min="15617" max="15866" width="9.140625" style="15"/>
    <col min="15867" max="15867" width="4.28515625" style="15" customWidth="1"/>
    <col min="15868" max="15868" width="33.42578125" style="15" customWidth="1"/>
    <col min="15869" max="15869" width="19" style="15" customWidth="1"/>
    <col min="15870" max="15870" width="19.42578125" style="15" customWidth="1"/>
    <col min="15871" max="15871" width="20" style="15" customWidth="1"/>
    <col min="15872" max="15872" width="21.140625" style="15" customWidth="1"/>
    <col min="15873" max="16122" width="9.140625" style="15"/>
    <col min="16123" max="16123" width="4.28515625" style="15" customWidth="1"/>
    <col min="16124" max="16124" width="33.42578125" style="15" customWidth="1"/>
    <col min="16125" max="16125" width="19" style="15" customWidth="1"/>
    <col min="16126" max="16126" width="19.42578125" style="15" customWidth="1"/>
    <col min="16127" max="16127" width="20" style="15" customWidth="1"/>
    <col min="16128" max="16128" width="21.140625" style="15" customWidth="1"/>
    <col min="16129" max="16378" width="9.140625" style="15"/>
    <col min="16379" max="16381" width="9.140625" style="15" customWidth="1"/>
    <col min="16382" max="16384" width="9.140625" style="15"/>
  </cols>
  <sheetData>
    <row r="2" spans="2:7" ht="17.25" customHeight="1" x14ac:dyDescent="0.25">
      <c r="B2" s="28"/>
      <c r="C2" s="28"/>
      <c r="E2" s="32"/>
      <c r="F2" s="32" t="s">
        <v>56</v>
      </c>
    </row>
    <row r="3" spans="2:7" ht="17.25" customHeight="1" x14ac:dyDescent="0.25">
      <c r="B3" s="10"/>
      <c r="C3" s="10"/>
      <c r="E3" s="86"/>
      <c r="F3" s="86" t="s">
        <v>83</v>
      </c>
      <c r="G3" s="33"/>
    </row>
    <row r="4" spans="2:7" ht="17.25" customHeight="1" x14ac:dyDescent="0.25">
      <c r="B4" s="10"/>
      <c r="C4" s="10"/>
      <c r="E4" s="86"/>
      <c r="F4" s="86" t="s">
        <v>26</v>
      </c>
      <c r="G4" s="33"/>
    </row>
    <row r="5" spans="2:7" ht="17.25" customHeight="1" x14ac:dyDescent="0.25">
      <c r="B5" s="10"/>
      <c r="C5" s="10"/>
      <c r="E5" s="86"/>
      <c r="F5" s="86" t="s">
        <v>54</v>
      </c>
      <c r="G5" s="33"/>
    </row>
    <row r="6" spans="2:7" ht="17.25" customHeight="1" x14ac:dyDescent="0.25">
      <c r="B6" s="10"/>
      <c r="C6" s="10"/>
      <c r="E6" s="86"/>
      <c r="F6" s="86" t="s">
        <v>297</v>
      </c>
      <c r="G6" s="33"/>
    </row>
    <row r="7" spans="2:7" ht="12.75" customHeight="1" x14ac:dyDescent="0.25">
      <c r="B7" s="10"/>
      <c r="C7" s="10"/>
      <c r="D7" s="29"/>
      <c r="E7" s="33"/>
      <c r="F7" s="33"/>
      <c r="G7" s="33"/>
    </row>
    <row r="8" spans="2:7" ht="30" customHeight="1" x14ac:dyDescent="0.25">
      <c r="B8" s="343" t="s">
        <v>62</v>
      </c>
      <c r="C8" s="343"/>
      <c r="D8" s="343"/>
      <c r="E8" s="343"/>
    </row>
    <row r="10" spans="2:7" ht="29.25" customHeight="1" x14ac:dyDescent="0.2">
      <c r="B10" s="344" t="s">
        <v>69</v>
      </c>
      <c r="C10" s="345"/>
      <c r="D10" s="345"/>
      <c r="E10" s="345"/>
      <c r="F10" s="346"/>
    </row>
    <row r="11" spans="2:7" ht="18" customHeight="1" x14ac:dyDescent="0.2">
      <c r="B11" s="11" t="s">
        <v>0</v>
      </c>
      <c r="C11" s="89" t="s">
        <v>29</v>
      </c>
      <c r="D11" s="12">
        <v>2024</v>
      </c>
      <c r="E11" s="12">
        <v>2025</v>
      </c>
      <c r="F11" s="95">
        <v>2026</v>
      </c>
    </row>
    <row r="12" spans="2:7" ht="15" x14ac:dyDescent="0.2">
      <c r="B12" s="11">
        <v>1</v>
      </c>
      <c r="C12" s="89">
        <v>63</v>
      </c>
      <c r="D12" s="13">
        <f>(('3.укр норм'!E13)*'4.протяж-ть'!B11)/((1-0.2)*'4.протяж-ть'!B11)/1000</f>
        <v>9.267708121103249</v>
      </c>
      <c r="E12" s="13">
        <f>(('3.укр норм'!F13)*'4.протяж-ть'!B11)/((1-0.2)*'4.протяж-ть'!B11)/1000</f>
        <v>9.7125581109162074</v>
      </c>
      <c r="F12" s="13">
        <f>(('3.укр норм'!G13)*'4.протяж-ть'!B11)/((1-0.2)*'4.протяж-ть'!B11)/1000</f>
        <v>10.159335784018351</v>
      </c>
    </row>
    <row r="13" spans="2:7" ht="15" x14ac:dyDescent="0.2">
      <c r="B13" s="11">
        <v>2</v>
      </c>
      <c r="C13" s="89">
        <v>100</v>
      </c>
      <c r="D13" s="13">
        <f>(('3.укр норм'!E14)*'4.протяж-ть'!B12)/((1-0.2)*'4.протяж-ть'!B12)/1000</f>
        <v>10.497616968720374</v>
      </c>
      <c r="E13" s="13">
        <f>(('3.укр норм'!F14)*'4.протяж-ть'!B12)/((1-0.2)*'4.протяж-ть'!B12)/1000</f>
        <v>11.001502583218951</v>
      </c>
      <c r="F13" s="13">
        <f>(('3.укр норм'!G14)*'4.протяж-ть'!B12)/((1-0.2)*'4.протяж-ть'!B12)/1000</f>
        <v>11.507571702047024</v>
      </c>
    </row>
    <row r="14" spans="2:7" ht="15" x14ac:dyDescent="0.2">
      <c r="B14" s="11">
        <v>3</v>
      </c>
      <c r="C14" s="89" t="s">
        <v>28</v>
      </c>
      <c r="D14" s="13">
        <f>(('3.укр норм'!E15)*'4.протяж-ть'!B13)/((1-0.2)*'4.протяж-ть'!B13)/1000</f>
        <v>15.231394474583627</v>
      </c>
      <c r="E14" s="13">
        <f>(('3.укр норм'!F15)*'4.протяж-ть'!B13)/((1-0.2)*'4.протяж-ть'!B13)/1000</f>
        <v>15.962501409363639</v>
      </c>
      <c r="F14" s="13">
        <f>(('3.укр норм'!G15)*'4.протяж-ть'!B13)/((1-0.2)*'4.протяж-ть'!B13)/1000</f>
        <v>16.696776474194369</v>
      </c>
    </row>
    <row r="15" spans="2:7" ht="15" x14ac:dyDescent="0.2">
      <c r="B15" s="11">
        <v>4</v>
      </c>
      <c r="C15" s="89">
        <v>150</v>
      </c>
      <c r="D15" s="13">
        <f>(('3.укр норм'!E16)*'4.протяж-ть'!B14)/((1-0.2)*'4.протяж-ть'!B14)/1000</f>
        <v>11.791563252387748</v>
      </c>
      <c r="E15" s="13">
        <f>(('3.укр норм'!F16)*'4.протяж-ть'!B14)/((1-0.2)*'4.протяж-ть'!B14)/1000</f>
        <v>12.357558288502357</v>
      </c>
      <c r="F15" s="13">
        <f>(('3.укр норм'!G16)*'4.протяж-ть'!B14)/((1-0.2)*'4.протяж-ть'!B14)/1000</f>
        <v>12.926005969773469</v>
      </c>
    </row>
    <row r="16" spans="2:7" ht="15" x14ac:dyDescent="0.2">
      <c r="B16" s="64">
        <v>5</v>
      </c>
      <c r="C16" s="88" t="s">
        <v>85</v>
      </c>
      <c r="D16" s="13">
        <f>(('3.укр норм'!E17)*'4.протяж-ть'!B15)/((1-0.2)*'4.протяж-ть'!B15)/1000</f>
        <v>17.476951869687376</v>
      </c>
      <c r="E16" s="13">
        <f>(('3.укр норм'!F17)*'4.протяж-ть'!B15)/((1-0.2)*'4.протяж-ть'!B15)/1000</f>
        <v>18.315845559432368</v>
      </c>
      <c r="F16" s="13">
        <f>(('3.укр норм'!G17)*'4.протяж-ть'!B15)/((1-0.2)*'4.протяж-ть'!B15)/1000</f>
        <v>19.15837445516626</v>
      </c>
    </row>
    <row r="17" spans="2:6" ht="15" x14ac:dyDescent="0.2">
      <c r="B17" s="64">
        <v>6</v>
      </c>
      <c r="C17" s="89">
        <v>200</v>
      </c>
      <c r="D17" s="13">
        <f>(('3.укр норм'!E18)*'4.протяж-ть'!B16)/((1-0.2)*'4.протяж-ть'!B16)/1000</f>
        <v>13.797366533700748</v>
      </c>
      <c r="E17" s="13">
        <f>(('3.укр норм'!F18)*'4.протяж-ть'!B16)/((1-0.2)*'4.протяж-ть'!B16)/1000</f>
        <v>14.459640127318382</v>
      </c>
      <c r="F17" s="13">
        <f>(('3.укр норм'!G18)*'4.протяж-ть'!B16)/((1-0.2)*'4.протяж-ть'!B16)/1000</f>
        <v>15.124783573175034</v>
      </c>
    </row>
    <row r="18" spans="2:6" ht="15" x14ac:dyDescent="0.2">
      <c r="B18" s="64">
        <v>7</v>
      </c>
      <c r="C18" s="89" t="s">
        <v>86</v>
      </c>
      <c r="D18" s="13">
        <f>(('3.укр норм'!E19)*'4.протяж-ть'!B18)/((1-0.2)*'4.протяж-ть'!B18)/1000</f>
        <v>23.010084502879497</v>
      </c>
      <c r="E18" s="13">
        <f>(('3.укр норм'!F19)*'4.протяж-ть'!B18)/((1-0.2)*'4.протяж-ть'!B18)/1000</f>
        <v>24.114568559017716</v>
      </c>
      <c r="F18" s="13">
        <f>(('3.укр норм'!G19)*'4.протяж-ть'!B18)/((1-0.2)*'4.протяж-ть'!B18)/1000</f>
        <v>25.22383871273253</v>
      </c>
    </row>
    <row r="19" spans="2:6" ht="15" x14ac:dyDescent="0.2">
      <c r="B19" s="205">
        <v>8</v>
      </c>
      <c r="C19" s="88">
        <v>250</v>
      </c>
      <c r="D19" s="13">
        <f>(('3.укр норм'!E20)*'4.протяж-ть'!B17)/((1-0.2)*'4.протяж-ть'!B17)/1000</f>
        <v>16.148398603866749</v>
      </c>
      <c r="E19" s="13">
        <f>(('3.укр норм'!F20)*'4.протяж-ть'!B17)/((1-0.2)*'4.протяж-ть'!B17)/1000</f>
        <v>16.923521736852354</v>
      </c>
      <c r="F19" s="13">
        <f>(('3.укр норм'!G20)*'4.протяж-ть'!B17)/((1-0.2)*'4.протяж-ть'!B17)/1000</f>
        <v>17.702003736747564</v>
      </c>
    </row>
    <row r="20" spans="2:6" ht="15" x14ac:dyDescent="0.2">
      <c r="B20" s="205">
        <v>9</v>
      </c>
      <c r="C20" s="88">
        <v>500</v>
      </c>
      <c r="D20" s="13">
        <f>('3.укр норм'!E21)/(1-0.2)/1000</f>
        <v>28.292297312096998</v>
      </c>
      <c r="E20" s="13">
        <f>('3.укр норм'!F21)/(1-0.2)/1000</f>
        <v>29.650327583077654</v>
      </c>
      <c r="F20" s="13">
        <f>('3.укр норм'!G21)/(1-0.2)/1000</f>
        <v>31.014242651899227</v>
      </c>
    </row>
    <row r="21" spans="2:6" ht="15" x14ac:dyDescent="0.2">
      <c r="B21" s="37"/>
      <c r="C21" s="36"/>
      <c r="D21" s="36"/>
      <c r="E21" s="36"/>
    </row>
    <row r="22" spans="2:6" ht="32.25" customHeight="1" x14ac:dyDescent="0.2">
      <c r="B22" s="344" t="s">
        <v>63</v>
      </c>
      <c r="C22" s="345"/>
      <c r="D22" s="345"/>
      <c r="E22" s="345"/>
      <c r="F22" s="346"/>
    </row>
    <row r="23" spans="2:6" ht="16.5" customHeight="1" x14ac:dyDescent="0.2">
      <c r="B23" s="11" t="s">
        <v>0</v>
      </c>
      <c r="C23" s="89" t="s">
        <v>29</v>
      </c>
      <c r="D23" s="12">
        <v>2024</v>
      </c>
      <c r="E23" s="12">
        <v>2025</v>
      </c>
      <c r="F23" s="95">
        <v>2026</v>
      </c>
    </row>
    <row r="24" spans="2:6" ht="15" x14ac:dyDescent="0.2">
      <c r="B24" s="11">
        <v>1</v>
      </c>
      <c r="C24" s="89">
        <v>63</v>
      </c>
      <c r="D24" s="13">
        <f>('3.укр норм'!E13)/('3.укр норм'!$E$21)</f>
        <v>0.3275700102706271</v>
      </c>
      <c r="E24" s="13">
        <f>('3.укр норм'!F13)/('3.укр норм'!$F$21)</f>
        <v>0.3275700102706271</v>
      </c>
      <c r="F24" s="13">
        <f>('3.укр норм'!G13)/('3.укр норм'!$G$21)</f>
        <v>0.3275700102706271</v>
      </c>
    </row>
    <row r="25" spans="2:6" ht="15" x14ac:dyDescent="0.2">
      <c r="B25" s="11">
        <v>2</v>
      </c>
      <c r="C25" s="89">
        <v>100</v>
      </c>
      <c r="D25" s="13">
        <f>('3.укр норм'!E14)/('3.укр норм'!$E$21)</f>
        <v>0.37104151893073334</v>
      </c>
      <c r="E25" s="13">
        <f>('3.укр норм'!F14)/('3.укр норм'!$F$21)</f>
        <v>0.37104151893073334</v>
      </c>
      <c r="F25" s="13">
        <f>('3.укр норм'!G14)/('3.укр норм'!$G$21)</f>
        <v>0.37104151893073334</v>
      </c>
    </row>
    <row r="26" spans="2:6" ht="15" x14ac:dyDescent="0.2">
      <c r="B26" s="11">
        <v>3</v>
      </c>
      <c r="C26" s="89" t="s">
        <v>28</v>
      </c>
      <c r="D26" s="13">
        <f>('3.укр норм'!E15)/('3.укр норм'!$E$21)</f>
        <v>0.53835834914936742</v>
      </c>
      <c r="E26" s="13">
        <f>('3.укр норм'!F15)/('3.укр норм'!$F$21)</f>
        <v>0.53835834914936742</v>
      </c>
      <c r="F26" s="13">
        <f>('3.укр норм'!G15)/('3.укр норм'!$G$21)</f>
        <v>0.53835834914936742</v>
      </c>
    </row>
    <row r="27" spans="2:6" ht="15" x14ac:dyDescent="0.2">
      <c r="B27" s="11">
        <v>4</v>
      </c>
      <c r="C27" s="89">
        <v>150</v>
      </c>
      <c r="D27" s="13">
        <f>('3.укр норм'!E16)/('3.укр норм'!$E$21)</f>
        <v>0.41677645057639079</v>
      </c>
      <c r="E27" s="13">
        <f>('3.укр норм'!F16)/('3.укр норм'!$F$21)</f>
        <v>0.41677645057639073</v>
      </c>
      <c r="F27" s="13">
        <f>('3.укр норм'!G16)/('3.укр норм'!$G$21)</f>
        <v>0.41677645057639073</v>
      </c>
    </row>
    <row r="28" spans="2:6" ht="15" x14ac:dyDescent="0.2">
      <c r="B28" s="64">
        <v>5</v>
      </c>
      <c r="C28" s="88" t="s">
        <v>85</v>
      </c>
      <c r="D28" s="13">
        <f>('3.укр норм'!E17)/('3.укр норм'!$E$21)</f>
        <v>0.61772826988548279</v>
      </c>
      <c r="E28" s="13">
        <f>('3.укр норм'!F17)/('3.укр норм'!$F$21)</f>
        <v>0.61772826988548279</v>
      </c>
      <c r="F28" s="13">
        <f>('3.укр норм'!G17)/('3.укр норм'!$G$21)</f>
        <v>0.61772826988548279</v>
      </c>
    </row>
    <row r="29" spans="2:6" ht="15" x14ac:dyDescent="0.2">
      <c r="B29" s="64">
        <v>6</v>
      </c>
      <c r="C29" s="89">
        <v>200</v>
      </c>
      <c r="D29" s="13">
        <f>('3.укр норм'!E18)/('3.укр норм'!$E$21)</f>
        <v>0.48767218799872358</v>
      </c>
      <c r="E29" s="13">
        <f>('3.укр норм'!F18)/('3.укр норм'!$F$21)</f>
        <v>0.48767218799872353</v>
      </c>
      <c r="F29" s="13">
        <f>('3.укр норм'!G18)/('3.укр норм'!$G$21)</f>
        <v>0.48767218799872353</v>
      </c>
    </row>
    <row r="30" spans="2:6" ht="15" x14ac:dyDescent="0.2">
      <c r="B30" s="64">
        <v>7</v>
      </c>
      <c r="C30" s="89" t="s">
        <v>86</v>
      </c>
      <c r="D30" s="13">
        <f>('3.укр норм'!E19)/('3.укр норм'!$E$21)</f>
        <v>0.81329855433977172</v>
      </c>
      <c r="E30" s="13">
        <f>('3.укр норм'!F19)/('3.укр норм'!$F$21)</f>
        <v>0.81329855433977172</v>
      </c>
      <c r="F30" s="13">
        <f>('3.укр норм'!G19)/('3.укр норм'!$G$21)</f>
        <v>0.81329855433977172</v>
      </c>
    </row>
    <row r="31" spans="2:6" ht="15" x14ac:dyDescent="0.2">
      <c r="B31" s="199">
        <v>8</v>
      </c>
      <c r="C31" s="89">
        <v>250</v>
      </c>
      <c r="D31" s="13">
        <f>('3.укр норм'!E20)/('3.укр норм'!$E$21)</f>
        <v>0.57077014375082735</v>
      </c>
      <c r="E31" s="13">
        <f>('3.укр норм'!F20)/('3.укр норм'!$F$21)</f>
        <v>0.57077014375082735</v>
      </c>
      <c r="F31" s="13">
        <f>('3.укр норм'!G20)/('3.укр норм'!$G$21)</f>
        <v>0.57077014375082724</v>
      </c>
    </row>
    <row r="32" spans="2:6" ht="15" x14ac:dyDescent="0.2">
      <c r="B32" s="38"/>
      <c r="C32" s="35"/>
      <c r="D32" s="39"/>
      <c r="E32" s="39"/>
    </row>
    <row r="33" spans="2:7" ht="32.450000000000003" customHeight="1" x14ac:dyDescent="0.2">
      <c r="B33" s="344" t="s">
        <v>68</v>
      </c>
      <c r="C33" s="345"/>
      <c r="D33" s="345"/>
      <c r="E33" s="345"/>
      <c r="F33" s="346"/>
    </row>
    <row r="34" spans="2:7" ht="19.5" customHeight="1" x14ac:dyDescent="0.2">
      <c r="B34" s="11" t="s">
        <v>0</v>
      </c>
      <c r="C34" s="89" t="s">
        <v>29</v>
      </c>
      <c r="D34" s="12">
        <v>2024</v>
      </c>
      <c r="E34" s="12">
        <v>2025</v>
      </c>
      <c r="F34" s="95">
        <v>2026</v>
      </c>
    </row>
    <row r="35" spans="2:7" ht="15" x14ac:dyDescent="0.2">
      <c r="B35" s="11">
        <v>1</v>
      </c>
      <c r="C35" s="89">
        <v>63</v>
      </c>
      <c r="D35" s="13">
        <f>D20*D24</f>
        <v>9.267708121103249</v>
      </c>
      <c r="E35" s="13">
        <f>E20*E24</f>
        <v>9.7125581109162056</v>
      </c>
      <c r="F35" s="13">
        <f>F20*F24</f>
        <v>10.159335784018351</v>
      </c>
      <c r="G35" s="217"/>
    </row>
    <row r="36" spans="2:7" ht="15" x14ac:dyDescent="0.2">
      <c r="B36" s="11">
        <v>2</v>
      </c>
      <c r="C36" s="89">
        <v>100</v>
      </c>
      <c r="D36" s="13">
        <f>D20*D25</f>
        <v>10.497616968720374</v>
      </c>
      <c r="E36" s="13">
        <f>E20*E25</f>
        <v>11.001502583218953</v>
      </c>
      <c r="F36" s="13">
        <f>F20*F25</f>
        <v>11.507571702047024</v>
      </c>
      <c r="G36" s="217"/>
    </row>
    <row r="37" spans="2:7" ht="15" x14ac:dyDescent="0.2">
      <c r="B37" s="11">
        <v>3</v>
      </c>
      <c r="C37" s="89" t="s">
        <v>28</v>
      </c>
      <c r="D37" s="13">
        <f>D20*D26</f>
        <v>15.231394474583626</v>
      </c>
      <c r="E37" s="13">
        <f>E20*E26</f>
        <v>15.962501409363639</v>
      </c>
      <c r="F37" s="13">
        <f>F20*F26</f>
        <v>16.696776474194369</v>
      </c>
      <c r="G37" s="217"/>
    </row>
    <row r="38" spans="2:7" ht="15" x14ac:dyDescent="0.2">
      <c r="B38" s="11">
        <v>4</v>
      </c>
      <c r="C38" s="89">
        <v>150</v>
      </c>
      <c r="D38" s="13">
        <f>D20*D27</f>
        <v>11.791563252387748</v>
      </c>
      <c r="E38" s="13">
        <f>E20*E27</f>
        <v>12.357558288502359</v>
      </c>
      <c r="F38" s="13">
        <f>F20*F27</f>
        <v>12.926005969773469</v>
      </c>
      <c r="G38" s="217"/>
    </row>
    <row r="39" spans="2:7" ht="15" x14ac:dyDescent="0.2">
      <c r="B39" s="64">
        <v>5</v>
      </c>
      <c r="C39" s="88" t="s">
        <v>85</v>
      </c>
      <c r="D39" s="13">
        <f>D20*D28</f>
        <v>17.476951869687372</v>
      </c>
      <c r="E39" s="13">
        <f>E20*E28</f>
        <v>18.315845559432368</v>
      </c>
      <c r="F39" s="13">
        <f>F20*F28</f>
        <v>19.158374455166257</v>
      </c>
      <c r="G39" s="217"/>
    </row>
    <row r="40" spans="2:7" ht="15" x14ac:dyDescent="0.2">
      <c r="B40" s="64">
        <v>6</v>
      </c>
      <c r="C40" s="89">
        <v>200</v>
      </c>
      <c r="D40" s="13">
        <f>D20*D29</f>
        <v>13.79736653370075</v>
      </c>
      <c r="E40" s="13">
        <f>E20*E29</f>
        <v>14.459640127318384</v>
      </c>
      <c r="F40" s="13">
        <f>F20*F29</f>
        <v>15.12478357317503</v>
      </c>
      <c r="G40" s="217"/>
    </row>
    <row r="41" spans="2:7" ht="15" x14ac:dyDescent="0.2">
      <c r="B41" s="64">
        <v>7</v>
      </c>
      <c r="C41" s="89" t="s">
        <v>86</v>
      </c>
      <c r="D41" s="13">
        <f>D20*D30</f>
        <v>23.010084502879497</v>
      </c>
      <c r="E41" s="13">
        <f>E20*E30</f>
        <v>24.114568559017712</v>
      </c>
      <c r="F41" s="13">
        <f>F20*F30</f>
        <v>25.22383871273253</v>
      </c>
      <c r="G41" s="217"/>
    </row>
    <row r="42" spans="2:7" ht="15" x14ac:dyDescent="0.2">
      <c r="B42" s="205">
        <v>8</v>
      </c>
      <c r="C42" s="89" t="s">
        <v>618</v>
      </c>
      <c r="D42" s="13">
        <f>D20*D31</f>
        <v>16.148398603866749</v>
      </c>
      <c r="E42" s="13">
        <f t="shared" ref="E42:F42" si="0">E20*E31</f>
        <v>16.923521736852354</v>
      </c>
      <c r="F42" s="13">
        <f t="shared" si="0"/>
        <v>17.70200373674756</v>
      </c>
      <c r="G42" s="217"/>
    </row>
    <row r="43" spans="2:7" ht="15" x14ac:dyDescent="0.2">
      <c r="B43" s="38"/>
      <c r="C43" s="35"/>
      <c r="D43" s="39"/>
      <c r="E43" s="39"/>
    </row>
    <row r="44" spans="2:7" ht="45" customHeight="1" x14ac:dyDescent="0.2">
      <c r="B44" s="340" t="s">
        <v>37</v>
      </c>
      <c r="C44" s="341"/>
      <c r="D44" s="341"/>
      <c r="E44" s="341"/>
      <c r="F44" s="342"/>
    </row>
    <row r="45" spans="2:7" ht="18.600000000000001" customHeight="1" x14ac:dyDescent="0.2">
      <c r="B45" s="66" t="s">
        <v>0</v>
      </c>
      <c r="C45" s="89" t="s">
        <v>36</v>
      </c>
      <c r="D45" s="94">
        <v>2024</v>
      </c>
      <c r="E45" s="94">
        <v>2025</v>
      </c>
      <c r="F45" s="94">
        <v>2026</v>
      </c>
    </row>
    <row r="46" spans="2:7" ht="31.5" customHeight="1" x14ac:dyDescent="0.2">
      <c r="B46" s="96">
        <v>1</v>
      </c>
      <c r="C46" s="97" t="s">
        <v>52</v>
      </c>
      <c r="D46" s="224">
        <f>(D35*'4.протяж-ть'!B11+D36*'4.протяж-ть'!B12+D37*'4.протяж-ть'!B13+D38*'4.протяж-ть'!B14+D39*'4.протяж-ть'!B15+D40*'4.протяж-ть'!B16+D41*'4.протяж-ть'!B18)</f>
        <v>96246.711142686516</v>
      </c>
      <c r="E46" s="224">
        <f>(E35*'4.протяж-ть'!B11+E36*'4.протяж-ть'!B12+E37*'4.протяж-ть'!B13+E38*'4.протяж-ть'!B14+E39*'4.протяж-ть'!B15+E40*'4.протяж-ть'!B16+E41*'4.протяж-ть'!B18)</f>
        <v>100866.55327753545</v>
      </c>
      <c r="F46" s="224">
        <f>(F35*'4.протяж-ть'!B11+F36*'4.протяж-ть'!B12+F37*'4.протяж-ть'!B13+F38*'4.протяж-ть'!B14+F39*'4.протяж-ть'!B15+F40*'4.протяж-ть'!B16+F41*'4.протяж-ть'!B18)</f>
        <v>105506.41472830209</v>
      </c>
    </row>
    <row r="47" spans="2:7" ht="29.25" customHeight="1" x14ac:dyDescent="0.2">
      <c r="B47" s="11">
        <v>2</v>
      </c>
      <c r="C47" s="12" t="s">
        <v>1</v>
      </c>
      <c r="D47" s="40">
        <f>D46*0.2</f>
        <v>19249.342228537305</v>
      </c>
      <c r="E47" s="40">
        <f>E46*0.2</f>
        <v>20173.310655507092</v>
      </c>
      <c r="F47" s="40">
        <f>F46*0.2</f>
        <v>21101.28294566042</v>
      </c>
    </row>
    <row r="48" spans="2:7" ht="44.25" customHeight="1" x14ac:dyDescent="0.2">
      <c r="B48" s="41">
        <v>3</v>
      </c>
      <c r="C48" s="40" t="s">
        <v>53</v>
      </c>
      <c r="D48" s="40">
        <f>D46-D47</f>
        <v>76997.368914149207</v>
      </c>
      <c r="E48" s="40">
        <f>E46-E47</f>
        <v>80693.242622028367</v>
      </c>
      <c r="F48" s="40">
        <f>F46-F47</f>
        <v>84405.131782641663</v>
      </c>
    </row>
    <row r="49" spans="2:5" ht="15" customHeight="1" x14ac:dyDescent="0.2">
      <c r="B49" s="16"/>
      <c r="C49" s="17"/>
      <c r="D49" s="18"/>
      <c r="E49" s="18"/>
    </row>
  </sheetData>
  <mergeCells count="5">
    <mergeCell ref="B44:F44"/>
    <mergeCell ref="B8:E8"/>
    <mergeCell ref="B10:F10"/>
    <mergeCell ref="B22:F22"/>
    <mergeCell ref="B33:F33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7">
    <tabColor theme="0" tint="-0.14999847407452621"/>
    <pageSetUpPr fitToPage="1"/>
  </sheetPr>
  <dimension ref="B1:G36"/>
  <sheetViews>
    <sheetView zoomScaleNormal="100" workbookViewId="0">
      <selection activeCell="F1" sqref="F1"/>
    </sheetView>
  </sheetViews>
  <sheetFormatPr defaultRowHeight="12.75" x14ac:dyDescent="0.2"/>
  <cols>
    <col min="1" max="1" width="9.140625" style="15"/>
    <col min="2" max="2" width="6.85546875" style="15" customWidth="1"/>
    <col min="3" max="3" width="28.28515625" style="15" customWidth="1"/>
    <col min="4" max="4" width="14" style="15" customWidth="1"/>
    <col min="5" max="5" width="21.140625" style="15" customWidth="1"/>
    <col min="6" max="6" width="15.140625" style="15" customWidth="1"/>
    <col min="7" max="250" width="9.140625" style="15"/>
    <col min="251" max="251" width="4.28515625" style="15" customWidth="1"/>
    <col min="252" max="252" width="33.42578125" style="15" customWidth="1"/>
    <col min="253" max="253" width="19" style="15" customWidth="1"/>
    <col min="254" max="254" width="19.42578125" style="15" customWidth="1"/>
    <col min="255" max="255" width="20" style="15" customWidth="1"/>
    <col min="256" max="256" width="21.140625" style="15" customWidth="1"/>
    <col min="257" max="506" width="9.140625" style="15"/>
    <col min="507" max="507" width="4.28515625" style="15" customWidth="1"/>
    <col min="508" max="508" width="33.42578125" style="15" customWidth="1"/>
    <col min="509" max="509" width="19" style="15" customWidth="1"/>
    <col min="510" max="510" width="19.42578125" style="15" customWidth="1"/>
    <col min="511" max="511" width="20" style="15" customWidth="1"/>
    <col min="512" max="512" width="21.140625" style="15" customWidth="1"/>
    <col min="513" max="762" width="9.140625" style="15"/>
    <col min="763" max="763" width="4.28515625" style="15" customWidth="1"/>
    <col min="764" max="764" width="33.42578125" style="15" customWidth="1"/>
    <col min="765" max="765" width="19" style="15" customWidth="1"/>
    <col min="766" max="766" width="19.42578125" style="15" customWidth="1"/>
    <col min="767" max="767" width="20" style="15" customWidth="1"/>
    <col min="768" max="768" width="21.140625" style="15" customWidth="1"/>
    <col min="769" max="1018" width="9.140625" style="15"/>
    <col min="1019" max="1019" width="4.28515625" style="15" customWidth="1"/>
    <col min="1020" max="1020" width="33.42578125" style="15" customWidth="1"/>
    <col min="1021" max="1021" width="19" style="15" customWidth="1"/>
    <col min="1022" max="1022" width="19.42578125" style="15" customWidth="1"/>
    <col min="1023" max="1023" width="20" style="15" customWidth="1"/>
    <col min="1024" max="1024" width="21.140625" style="15" customWidth="1"/>
    <col min="1025" max="1274" width="9.140625" style="15"/>
    <col min="1275" max="1275" width="4.28515625" style="15" customWidth="1"/>
    <col min="1276" max="1276" width="33.42578125" style="15" customWidth="1"/>
    <col min="1277" max="1277" width="19" style="15" customWidth="1"/>
    <col min="1278" max="1278" width="19.42578125" style="15" customWidth="1"/>
    <col min="1279" max="1279" width="20" style="15" customWidth="1"/>
    <col min="1280" max="1280" width="21.140625" style="15" customWidth="1"/>
    <col min="1281" max="1530" width="9.140625" style="15"/>
    <col min="1531" max="1531" width="4.28515625" style="15" customWidth="1"/>
    <col min="1532" max="1532" width="33.42578125" style="15" customWidth="1"/>
    <col min="1533" max="1533" width="19" style="15" customWidth="1"/>
    <col min="1534" max="1534" width="19.42578125" style="15" customWidth="1"/>
    <col min="1535" max="1535" width="20" style="15" customWidth="1"/>
    <col min="1536" max="1536" width="21.140625" style="15" customWidth="1"/>
    <col min="1537" max="1786" width="9.140625" style="15"/>
    <col min="1787" max="1787" width="4.28515625" style="15" customWidth="1"/>
    <col min="1788" max="1788" width="33.42578125" style="15" customWidth="1"/>
    <col min="1789" max="1789" width="19" style="15" customWidth="1"/>
    <col min="1790" max="1790" width="19.42578125" style="15" customWidth="1"/>
    <col min="1791" max="1791" width="20" style="15" customWidth="1"/>
    <col min="1792" max="1792" width="21.140625" style="15" customWidth="1"/>
    <col min="1793" max="2042" width="9.140625" style="15"/>
    <col min="2043" max="2043" width="4.28515625" style="15" customWidth="1"/>
    <col min="2044" max="2044" width="33.42578125" style="15" customWidth="1"/>
    <col min="2045" max="2045" width="19" style="15" customWidth="1"/>
    <col min="2046" max="2046" width="19.42578125" style="15" customWidth="1"/>
    <col min="2047" max="2047" width="20" style="15" customWidth="1"/>
    <col min="2048" max="2048" width="21.140625" style="15" customWidth="1"/>
    <col min="2049" max="2298" width="9.140625" style="15"/>
    <col min="2299" max="2299" width="4.28515625" style="15" customWidth="1"/>
    <col min="2300" max="2300" width="33.42578125" style="15" customWidth="1"/>
    <col min="2301" max="2301" width="19" style="15" customWidth="1"/>
    <col min="2302" max="2302" width="19.42578125" style="15" customWidth="1"/>
    <col min="2303" max="2303" width="20" style="15" customWidth="1"/>
    <col min="2304" max="2304" width="21.140625" style="15" customWidth="1"/>
    <col min="2305" max="2554" width="9.140625" style="15"/>
    <col min="2555" max="2555" width="4.28515625" style="15" customWidth="1"/>
    <col min="2556" max="2556" width="33.42578125" style="15" customWidth="1"/>
    <col min="2557" max="2557" width="19" style="15" customWidth="1"/>
    <col min="2558" max="2558" width="19.42578125" style="15" customWidth="1"/>
    <col min="2559" max="2559" width="20" style="15" customWidth="1"/>
    <col min="2560" max="2560" width="21.140625" style="15" customWidth="1"/>
    <col min="2561" max="2810" width="9.140625" style="15"/>
    <col min="2811" max="2811" width="4.28515625" style="15" customWidth="1"/>
    <col min="2812" max="2812" width="33.42578125" style="15" customWidth="1"/>
    <col min="2813" max="2813" width="19" style="15" customWidth="1"/>
    <col min="2814" max="2814" width="19.42578125" style="15" customWidth="1"/>
    <col min="2815" max="2815" width="20" style="15" customWidth="1"/>
    <col min="2816" max="2816" width="21.140625" style="15" customWidth="1"/>
    <col min="2817" max="3066" width="9.140625" style="15"/>
    <col min="3067" max="3067" width="4.28515625" style="15" customWidth="1"/>
    <col min="3068" max="3068" width="33.42578125" style="15" customWidth="1"/>
    <col min="3069" max="3069" width="19" style="15" customWidth="1"/>
    <col min="3070" max="3070" width="19.42578125" style="15" customWidth="1"/>
    <col min="3071" max="3071" width="20" style="15" customWidth="1"/>
    <col min="3072" max="3072" width="21.140625" style="15" customWidth="1"/>
    <col min="3073" max="3322" width="9.140625" style="15"/>
    <col min="3323" max="3323" width="4.28515625" style="15" customWidth="1"/>
    <col min="3324" max="3324" width="33.42578125" style="15" customWidth="1"/>
    <col min="3325" max="3325" width="19" style="15" customWidth="1"/>
    <col min="3326" max="3326" width="19.42578125" style="15" customWidth="1"/>
    <col min="3327" max="3327" width="20" style="15" customWidth="1"/>
    <col min="3328" max="3328" width="21.140625" style="15" customWidth="1"/>
    <col min="3329" max="3578" width="9.140625" style="15"/>
    <col min="3579" max="3579" width="4.28515625" style="15" customWidth="1"/>
    <col min="3580" max="3580" width="33.42578125" style="15" customWidth="1"/>
    <col min="3581" max="3581" width="19" style="15" customWidth="1"/>
    <col min="3582" max="3582" width="19.42578125" style="15" customWidth="1"/>
    <col min="3583" max="3583" width="20" style="15" customWidth="1"/>
    <col min="3584" max="3584" width="21.140625" style="15" customWidth="1"/>
    <col min="3585" max="3834" width="9.140625" style="15"/>
    <col min="3835" max="3835" width="4.28515625" style="15" customWidth="1"/>
    <col min="3836" max="3836" width="33.42578125" style="15" customWidth="1"/>
    <col min="3837" max="3837" width="19" style="15" customWidth="1"/>
    <col min="3838" max="3838" width="19.42578125" style="15" customWidth="1"/>
    <col min="3839" max="3839" width="20" style="15" customWidth="1"/>
    <col min="3840" max="3840" width="21.140625" style="15" customWidth="1"/>
    <col min="3841" max="4090" width="9.140625" style="15"/>
    <col min="4091" max="4091" width="4.28515625" style="15" customWidth="1"/>
    <col min="4092" max="4092" width="33.42578125" style="15" customWidth="1"/>
    <col min="4093" max="4093" width="19" style="15" customWidth="1"/>
    <col min="4094" max="4094" width="19.42578125" style="15" customWidth="1"/>
    <col min="4095" max="4095" width="20" style="15" customWidth="1"/>
    <col min="4096" max="4096" width="21.140625" style="15" customWidth="1"/>
    <col min="4097" max="4346" width="9.140625" style="15"/>
    <col min="4347" max="4347" width="4.28515625" style="15" customWidth="1"/>
    <col min="4348" max="4348" width="33.42578125" style="15" customWidth="1"/>
    <col min="4349" max="4349" width="19" style="15" customWidth="1"/>
    <col min="4350" max="4350" width="19.42578125" style="15" customWidth="1"/>
    <col min="4351" max="4351" width="20" style="15" customWidth="1"/>
    <col min="4352" max="4352" width="21.140625" style="15" customWidth="1"/>
    <col min="4353" max="4602" width="9.140625" style="15"/>
    <col min="4603" max="4603" width="4.28515625" style="15" customWidth="1"/>
    <col min="4604" max="4604" width="33.42578125" style="15" customWidth="1"/>
    <col min="4605" max="4605" width="19" style="15" customWidth="1"/>
    <col min="4606" max="4606" width="19.42578125" style="15" customWidth="1"/>
    <col min="4607" max="4607" width="20" style="15" customWidth="1"/>
    <col min="4608" max="4608" width="21.140625" style="15" customWidth="1"/>
    <col min="4609" max="4858" width="9.140625" style="15"/>
    <col min="4859" max="4859" width="4.28515625" style="15" customWidth="1"/>
    <col min="4860" max="4860" width="33.42578125" style="15" customWidth="1"/>
    <col min="4861" max="4861" width="19" style="15" customWidth="1"/>
    <col min="4862" max="4862" width="19.42578125" style="15" customWidth="1"/>
    <col min="4863" max="4863" width="20" style="15" customWidth="1"/>
    <col min="4864" max="4864" width="21.140625" style="15" customWidth="1"/>
    <col min="4865" max="5114" width="9.140625" style="15"/>
    <col min="5115" max="5115" width="4.28515625" style="15" customWidth="1"/>
    <col min="5116" max="5116" width="33.42578125" style="15" customWidth="1"/>
    <col min="5117" max="5117" width="19" style="15" customWidth="1"/>
    <col min="5118" max="5118" width="19.42578125" style="15" customWidth="1"/>
    <col min="5119" max="5119" width="20" style="15" customWidth="1"/>
    <col min="5120" max="5120" width="21.140625" style="15" customWidth="1"/>
    <col min="5121" max="5370" width="9.140625" style="15"/>
    <col min="5371" max="5371" width="4.28515625" style="15" customWidth="1"/>
    <col min="5372" max="5372" width="33.42578125" style="15" customWidth="1"/>
    <col min="5373" max="5373" width="19" style="15" customWidth="1"/>
    <col min="5374" max="5374" width="19.42578125" style="15" customWidth="1"/>
    <col min="5375" max="5375" width="20" style="15" customWidth="1"/>
    <col min="5376" max="5376" width="21.140625" style="15" customWidth="1"/>
    <col min="5377" max="5626" width="9.140625" style="15"/>
    <col min="5627" max="5627" width="4.28515625" style="15" customWidth="1"/>
    <col min="5628" max="5628" width="33.42578125" style="15" customWidth="1"/>
    <col min="5629" max="5629" width="19" style="15" customWidth="1"/>
    <col min="5630" max="5630" width="19.42578125" style="15" customWidth="1"/>
    <col min="5631" max="5631" width="20" style="15" customWidth="1"/>
    <col min="5632" max="5632" width="21.140625" style="15" customWidth="1"/>
    <col min="5633" max="5882" width="9.140625" style="15"/>
    <col min="5883" max="5883" width="4.28515625" style="15" customWidth="1"/>
    <col min="5884" max="5884" width="33.42578125" style="15" customWidth="1"/>
    <col min="5885" max="5885" width="19" style="15" customWidth="1"/>
    <col min="5886" max="5886" width="19.42578125" style="15" customWidth="1"/>
    <col min="5887" max="5887" width="20" style="15" customWidth="1"/>
    <col min="5888" max="5888" width="21.140625" style="15" customWidth="1"/>
    <col min="5889" max="6138" width="9.140625" style="15"/>
    <col min="6139" max="6139" width="4.28515625" style="15" customWidth="1"/>
    <col min="6140" max="6140" width="33.42578125" style="15" customWidth="1"/>
    <col min="6141" max="6141" width="19" style="15" customWidth="1"/>
    <col min="6142" max="6142" width="19.42578125" style="15" customWidth="1"/>
    <col min="6143" max="6143" width="20" style="15" customWidth="1"/>
    <col min="6144" max="6144" width="21.140625" style="15" customWidth="1"/>
    <col min="6145" max="6394" width="9.140625" style="15"/>
    <col min="6395" max="6395" width="4.28515625" style="15" customWidth="1"/>
    <col min="6396" max="6396" width="33.42578125" style="15" customWidth="1"/>
    <col min="6397" max="6397" width="19" style="15" customWidth="1"/>
    <col min="6398" max="6398" width="19.42578125" style="15" customWidth="1"/>
    <col min="6399" max="6399" width="20" style="15" customWidth="1"/>
    <col min="6400" max="6400" width="21.140625" style="15" customWidth="1"/>
    <col min="6401" max="6650" width="9.140625" style="15"/>
    <col min="6651" max="6651" width="4.28515625" style="15" customWidth="1"/>
    <col min="6652" max="6652" width="33.42578125" style="15" customWidth="1"/>
    <col min="6653" max="6653" width="19" style="15" customWidth="1"/>
    <col min="6654" max="6654" width="19.42578125" style="15" customWidth="1"/>
    <col min="6655" max="6655" width="20" style="15" customWidth="1"/>
    <col min="6656" max="6656" width="21.140625" style="15" customWidth="1"/>
    <col min="6657" max="6906" width="9.140625" style="15"/>
    <col min="6907" max="6907" width="4.28515625" style="15" customWidth="1"/>
    <col min="6908" max="6908" width="33.42578125" style="15" customWidth="1"/>
    <col min="6909" max="6909" width="19" style="15" customWidth="1"/>
    <col min="6910" max="6910" width="19.42578125" style="15" customWidth="1"/>
    <col min="6911" max="6911" width="20" style="15" customWidth="1"/>
    <col min="6912" max="6912" width="21.140625" style="15" customWidth="1"/>
    <col min="6913" max="7162" width="9.140625" style="15"/>
    <col min="7163" max="7163" width="4.28515625" style="15" customWidth="1"/>
    <col min="7164" max="7164" width="33.42578125" style="15" customWidth="1"/>
    <col min="7165" max="7165" width="19" style="15" customWidth="1"/>
    <col min="7166" max="7166" width="19.42578125" style="15" customWidth="1"/>
    <col min="7167" max="7167" width="20" style="15" customWidth="1"/>
    <col min="7168" max="7168" width="21.140625" style="15" customWidth="1"/>
    <col min="7169" max="7418" width="9.140625" style="15"/>
    <col min="7419" max="7419" width="4.28515625" style="15" customWidth="1"/>
    <col min="7420" max="7420" width="33.42578125" style="15" customWidth="1"/>
    <col min="7421" max="7421" width="19" style="15" customWidth="1"/>
    <col min="7422" max="7422" width="19.42578125" style="15" customWidth="1"/>
    <col min="7423" max="7423" width="20" style="15" customWidth="1"/>
    <col min="7424" max="7424" width="21.140625" style="15" customWidth="1"/>
    <col min="7425" max="7674" width="9.140625" style="15"/>
    <col min="7675" max="7675" width="4.28515625" style="15" customWidth="1"/>
    <col min="7676" max="7676" width="33.42578125" style="15" customWidth="1"/>
    <col min="7677" max="7677" width="19" style="15" customWidth="1"/>
    <col min="7678" max="7678" width="19.42578125" style="15" customWidth="1"/>
    <col min="7679" max="7679" width="20" style="15" customWidth="1"/>
    <col min="7680" max="7680" width="21.140625" style="15" customWidth="1"/>
    <col min="7681" max="7930" width="9.140625" style="15"/>
    <col min="7931" max="7931" width="4.28515625" style="15" customWidth="1"/>
    <col min="7932" max="7932" width="33.42578125" style="15" customWidth="1"/>
    <col min="7933" max="7933" width="19" style="15" customWidth="1"/>
    <col min="7934" max="7934" width="19.42578125" style="15" customWidth="1"/>
    <col min="7935" max="7935" width="20" style="15" customWidth="1"/>
    <col min="7936" max="7936" width="21.140625" style="15" customWidth="1"/>
    <col min="7937" max="8186" width="9.140625" style="15"/>
    <col min="8187" max="8187" width="4.28515625" style="15" customWidth="1"/>
    <col min="8188" max="8188" width="33.42578125" style="15" customWidth="1"/>
    <col min="8189" max="8189" width="19" style="15" customWidth="1"/>
    <col min="8190" max="8190" width="19.42578125" style="15" customWidth="1"/>
    <col min="8191" max="8191" width="20" style="15" customWidth="1"/>
    <col min="8192" max="8192" width="21.140625" style="15" customWidth="1"/>
    <col min="8193" max="8442" width="9.140625" style="15"/>
    <col min="8443" max="8443" width="4.28515625" style="15" customWidth="1"/>
    <col min="8444" max="8444" width="33.42578125" style="15" customWidth="1"/>
    <col min="8445" max="8445" width="19" style="15" customWidth="1"/>
    <col min="8446" max="8446" width="19.42578125" style="15" customWidth="1"/>
    <col min="8447" max="8447" width="20" style="15" customWidth="1"/>
    <col min="8448" max="8448" width="21.140625" style="15" customWidth="1"/>
    <col min="8449" max="8698" width="9.140625" style="15"/>
    <col min="8699" max="8699" width="4.28515625" style="15" customWidth="1"/>
    <col min="8700" max="8700" width="33.42578125" style="15" customWidth="1"/>
    <col min="8701" max="8701" width="19" style="15" customWidth="1"/>
    <col min="8702" max="8702" width="19.42578125" style="15" customWidth="1"/>
    <col min="8703" max="8703" width="20" style="15" customWidth="1"/>
    <col min="8704" max="8704" width="21.140625" style="15" customWidth="1"/>
    <col min="8705" max="8954" width="9.140625" style="15"/>
    <col min="8955" max="8955" width="4.28515625" style="15" customWidth="1"/>
    <col min="8956" max="8956" width="33.42578125" style="15" customWidth="1"/>
    <col min="8957" max="8957" width="19" style="15" customWidth="1"/>
    <col min="8958" max="8958" width="19.42578125" style="15" customWidth="1"/>
    <col min="8959" max="8959" width="20" style="15" customWidth="1"/>
    <col min="8960" max="8960" width="21.140625" style="15" customWidth="1"/>
    <col min="8961" max="9210" width="9.140625" style="15"/>
    <col min="9211" max="9211" width="4.28515625" style="15" customWidth="1"/>
    <col min="9212" max="9212" width="33.42578125" style="15" customWidth="1"/>
    <col min="9213" max="9213" width="19" style="15" customWidth="1"/>
    <col min="9214" max="9214" width="19.42578125" style="15" customWidth="1"/>
    <col min="9215" max="9215" width="20" style="15" customWidth="1"/>
    <col min="9216" max="9216" width="21.140625" style="15" customWidth="1"/>
    <col min="9217" max="9466" width="9.140625" style="15"/>
    <col min="9467" max="9467" width="4.28515625" style="15" customWidth="1"/>
    <col min="9468" max="9468" width="33.42578125" style="15" customWidth="1"/>
    <col min="9469" max="9469" width="19" style="15" customWidth="1"/>
    <col min="9470" max="9470" width="19.42578125" style="15" customWidth="1"/>
    <col min="9471" max="9471" width="20" style="15" customWidth="1"/>
    <col min="9472" max="9472" width="21.140625" style="15" customWidth="1"/>
    <col min="9473" max="9722" width="9.140625" style="15"/>
    <col min="9723" max="9723" width="4.28515625" style="15" customWidth="1"/>
    <col min="9724" max="9724" width="33.42578125" style="15" customWidth="1"/>
    <col min="9725" max="9725" width="19" style="15" customWidth="1"/>
    <col min="9726" max="9726" width="19.42578125" style="15" customWidth="1"/>
    <col min="9727" max="9727" width="20" style="15" customWidth="1"/>
    <col min="9728" max="9728" width="21.140625" style="15" customWidth="1"/>
    <col min="9729" max="9978" width="9.140625" style="15"/>
    <col min="9979" max="9979" width="4.28515625" style="15" customWidth="1"/>
    <col min="9980" max="9980" width="33.42578125" style="15" customWidth="1"/>
    <col min="9981" max="9981" width="19" style="15" customWidth="1"/>
    <col min="9982" max="9982" width="19.42578125" style="15" customWidth="1"/>
    <col min="9983" max="9983" width="20" style="15" customWidth="1"/>
    <col min="9984" max="9984" width="21.140625" style="15" customWidth="1"/>
    <col min="9985" max="10234" width="9.140625" style="15"/>
    <col min="10235" max="10235" width="4.28515625" style="15" customWidth="1"/>
    <col min="10236" max="10236" width="33.42578125" style="15" customWidth="1"/>
    <col min="10237" max="10237" width="19" style="15" customWidth="1"/>
    <col min="10238" max="10238" width="19.42578125" style="15" customWidth="1"/>
    <col min="10239" max="10239" width="20" style="15" customWidth="1"/>
    <col min="10240" max="10240" width="21.140625" style="15" customWidth="1"/>
    <col min="10241" max="10490" width="9.140625" style="15"/>
    <col min="10491" max="10491" width="4.28515625" style="15" customWidth="1"/>
    <col min="10492" max="10492" width="33.42578125" style="15" customWidth="1"/>
    <col min="10493" max="10493" width="19" style="15" customWidth="1"/>
    <col min="10494" max="10494" width="19.42578125" style="15" customWidth="1"/>
    <col min="10495" max="10495" width="20" style="15" customWidth="1"/>
    <col min="10496" max="10496" width="21.140625" style="15" customWidth="1"/>
    <col min="10497" max="10746" width="9.140625" style="15"/>
    <col min="10747" max="10747" width="4.28515625" style="15" customWidth="1"/>
    <col min="10748" max="10748" width="33.42578125" style="15" customWidth="1"/>
    <col min="10749" max="10749" width="19" style="15" customWidth="1"/>
    <col min="10750" max="10750" width="19.42578125" style="15" customWidth="1"/>
    <col min="10751" max="10751" width="20" style="15" customWidth="1"/>
    <col min="10752" max="10752" width="21.140625" style="15" customWidth="1"/>
    <col min="10753" max="11002" width="9.140625" style="15"/>
    <col min="11003" max="11003" width="4.28515625" style="15" customWidth="1"/>
    <col min="11004" max="11004" width="33.42578125" style="15" customWidth="1"/>
    <col min="11005" max="11005" width="19" style="15" customWidth="1"/>
    <col min="11006" max="11006" width="19.42578125" style="15" customWidth="1"/>
    <col min="11007" max="11007" width="20" style="15" customWidth="1"/>
    <col min="11008" max="11008" width="21.140625" style="15" customWidth="1"/>
    <col min="11009" max="11258" width="9.140625" style="15"/>
    <col min="11259" max="11259" width="4.28515625" style="15" customWidth="1"/>
    <col min="11260" max="11260" width="33.42578125" style="15" customWidth="1"/>
    <col min="11261" max="11261" width="19" style="15" customWidth="1"/>
    <col min="11262" max="11262" width="19.42578125" style="15" customWidth="1"/>
    <col min="11263" max="11263" width="20" style="15" customWidth="1"/>
    <col min="11264" max="11264" width="21.140625" style="15" customWidth="1"/>
    <col min="11265" max="11514" width="9.140625" style="15"/>
    <col min="11515" max="11515" width="4.28515625" style="15" customWidth="1"/>
    <col min="11516" max="11516" width="33.42578125" style="15" customWidth="1"/>
    <col min="11517" max="11517" width="19" style="15" customWidth="1"/>
    <col min="11518" max="11518" width="19.42578125" style="15" customWidth="1"/>
    <col min="11519" max="11519" width="20" style="15" customWidth="1"/>
    <col min="11520" max="11520" width="21.140625" style="15" customWidth="1"/>
    <col min="11521" max="11770" width="9.140625" style="15"/>
    <col min="11771" max="11771" width="4.28515625" style="15" customWidth="1"/>
    <col min="11772" max="11772" width="33.42578125" style="15" customWidth="1"/>
    <col min="11773" max="11773" width="19" style="15" customWidth="1"/>
    <col min="11774" max="11774" width="19.42578125" style="15" customWidth="1"/>
    <col min="11775" max="11775" width="20" style="15" customWidth="1"/>
    <col min="11776" max="11776" width="21.140625" style="15" customWidth="1"/>
    <col min="11777" max="12026" width="9.140625" style="15"/>
    <col min="12027" max="12027" width="4.28515625" style="15" customWidth="1"/>
    <col min="12028" max="12028" width="33.42578125" style="15" customWidth="1"/>
    <col min="12029" max="12029" width="19" style="15" customWidth="1"/>
    <col min="12030" max="12030" width="19.42578125" style="15" customWidth="1"/>
    <col min="12031" max="12031" width="20" style="15" customWidth="1"/>
    <col min="12032" max="12032" width="21.140625" style="15" customWidth="1"/>
    <col min="12033" max="12282" width="9.140625" style="15"/>
    <col min="12283" max="12283" width="4.28515625" style="15" customWidth="1"/>
    <col min="12284" max="12284" width="33.42578125" style="15" customWidth="1"/>
    <col min="12285" max="12285" width="19" style="15" customWidth="1"/>
    <col min="12286" max="12286" width="19.42578125" style="15" customWidth="1"/>
    <col min="12287" max="12287" width="20" style="15" customWidth="1"/>
    <col min="12288" max="12288" width="21.140625" style="15" customWidth="1"/>
    <col min="12289" max="12538" width="9.140625" style="15"/>
    <col min="12539" max="12539" width="4.28515625" style="15" customWidth="1"/>
    <col min="12540" max="12540" width="33.42578125" style="15" customWidth="1"/>
    <col min="12541" max="12541" width="19" style="15" customWidth="1"/>
    <col min="12542" max="12542" width="19.42578125" style="15" customWidth="1"/>
    <col min="12543" max="12543" width="20" style="15" customWidth="1"/>
    <col min="12544" max="12544" width="21.140625" style="15" customWidth="1"/>
    <col min="12545" max="12794" width="9.140625" style="15"/>
    <col min="12795" max="12795" width="4.28515625" style="15" customWidth="1"/>
    <col min="12796" max="12796" width="33.42578125" style="15" customWidth="1"/>
    <col min="12797" max="12797" width="19" style="15" customWidth="1"/>
    <col min="12798" max="12798" width="19.42578125" style="15" customWidth="1"/>
    <col min="12799" max="12799" width="20" style="15" customWidth="1"/>
    <col min="12800" max="12800" width="21.140625" style="15" customWidth="1"/>
    <col min="12801" max="13050" width="9.140625" style="15"/>
    <col min="13051" max="13051" width="4.28515625" style="15" customWidth="1"/>
    <col min="13052" max="13052" width="33.42578125" style="15" customWidth="1"/>
    <col min="13053" max="13053" width="19" style="15" customWidth="1"/>
    <col min="13054" max="13054" width="19.42578125" style="15" customWidth="1"/>
    <col min="13055" max="13055" width="20" style="15" customWidth="1"/>
    <col min="13056" max="13056" width="21.140625" style="15" customWidth="1"/>
    <col min="13057" max="13306" width="9.140625" style="15"/>
    <col min="13307" max="13307" width="4.28515625" style="15" customWidth="1"/>
    <col min="13308" max="13308" width="33.42578125" style="15" customWidth="1"/>
    <col min="13309" max="13309" width="19" style="15" customWidth="1"/>
    <col min="13310" max="13310" width="19.42578125" style="15" customWidth="1"/>
    <col min="13311" max="13311" width="20" style="15" customWidth="1"/>
    <col min="13312" max="13312" width="21.140625" style="15" customWidth="1"/>
    <col min="13313" max="13562" width="9.140625" style="15"/>
    <col min="13563" max="13563" width="4.28515625" style="15" customWidth="1"/>
    <col min="13564" max="13564" width="33.42578125" style="15" customWidth="1"/>
    <col min="13565" max="13565" width="19" style="15" customWidth="1"/>
    <col min="13566" max="13566" width="19.42578125" style="15" customWidth="1"/>
    <col min="13567" max="13567" width="20" style="15" customWidth="1"/>
    <col min="13568" max="13568" width="21.140625" style="15" customWidth="1"/>
    <col min="13569" max="13818" width="9.140625" style="15"/>
    <col min="13819" max="13819" width="4.28515625" style="15" customWidth="1"/>
    <col min="13820" max="13820" width="33.42578125" style="15" customWidth="1"/>
    <col min="13821" max="13821" width="19" style="15" customWidth="1"/>
    <col min="13822" max="13822" width="19.42578125" style="15" customWidth="1"/>
    <col min="13823" max="13823" width="20" style="15" customWidth="1"/>
    <col min="13824" max="13824" width="21.140625" style="15" customWidth="1"/>
    <col min="13825" max="14074" width="9.140625" style="15"/>
    <col min="14075" max="14075" width="4.28515625" style="15" customWidth="1"/>
    <col min="14076" max="14076" width="33.42578125" style="15" customWidth="1"/>
    <col min="14077" max="14077" width="19" style="15" customWidth="1"/>
    <col min="14078" max="14078" width="19.42578125" style="15" customWidth="1"/>
    <col min="14079" max="14079" width="20" style="15" customWidth="1"/>
    <col min="14080" max="14080" width="21.140625" style="15" customWidth="1"/>
    <col min="14081" max="14330" width="9.140625" style="15"/>
    <col min="14331" max="14331" width="4.28515625" style="15" customWidth="1"/>
    <col min="14332" max="14332" width="33.42578125" style="15" customWidth="1"/>
    <col min="14333" max="14333" width="19" style="15" customWidth="1"/>
    <col min="14334" max="14334" width="19.42578125" style="15" customWidth="1"/>
    <col min="14335" max="14335" width="20" style="15" customWidth="1"/>
    <col min="14336" max="14336" width="21.140625" style="15" customWidth="1"/>
    <col min="14337" max="14586" width="9.140625" style="15"/>
    <col min="14587" max="14587" width="4.28515625" style="15" customWidth="1"/>
    <col min="14588" max="14588" width="33.42578125" style="15" customWidth="1"/>
    <col min="14589" max="14589" width="19" style="15" customWidth="1"/>
    <col min="14590" max="14590" width="19.42578125" style="15" customWidth="1"/>
    <col min="14591" max="14591" width="20" style="15" customWidth="1"/>
    <col min="14592" max="14592" width="21.140625" style="15" customWidth="1"/>
    <col min="14593" max="14842" width="9.140625" style="15"/>
    <col min="14843" max="14843" width="4.28515625" style="15" customWidth="1"/>
    <col min="14844" max="14844" width="33.42578125" style="15" customWidth="1"/>
    <col min="14845" max="14845" width="19" style="15" customWidth="1"/>
    <col min="14846" max="14846" width="19.42578125" style="15" customWidth="1"/>
    <col min="14847" max="14847" width="20" style="15" customWidth="1"/>
    <col min="14848" max="14848" width="21.140625" style="15" customWidth="1"/>
    <col min="14849" max="15098" width="9.140625" style="15"/>
    <col min="15099" max="15099" width="4.28515625" style="15" customWidth="1"/>
    <col min="15100" max="15100" width="33.42578125" style="15" customWidth="1"/>
    <col min="15101" max="15101" width="19" style="15" customWidth="1"/>
    <col min="15102" max="15102" width="19.42578125" style="15" customWidth="1"/>
    <col min="15103" max="15103" width="20" style="15" customWidth="1"/>
    <col min="15104" max="15104" width="21.140625" style="15" customWidth="1"/>
    <col min="15105" max="15354" width="9.140625" style="15"/>
    <col min="15355" max="15355" width="4.28515625" style="15" customWidth="1"/>
    <col min="15356" max="15356" width="33.42578125" style="15" customWidth="1"/>
    <col min="15357" max="15357" width="19" style="15" customWidth="1"/>
    <col min="15358" max="15358" width="19.42578125" style="15" customWidth="1"/>
    <col min="15359" max="15359" width="20" style="15" customWidth="1"/>
    <col min="15360" max="15360" width="21.140625" style="15" customWidth="1"/>
    <col min="15361" max="15610" width="9.140625" style="15"/>
    <col min="15611" max="15611" width="4.28515625" style="15" customWidth="1"/>
    <col min="15612" max="15612" width="33.42578125" style="15" customWidth="1"/>
    <col min="15613" max="15613" width="19" style="15" customWidth="1"/>
    <col min="15614" max="15614" width="19.42578125" style="15" customWidth="1"/>
    <col min="15615" max="15615" width="20" style="15" customWidth="1"/>
    <col min="15616" max="15616" width="21.140625" style="15" customWidth="1"/>
    <col min="15617" max="15866" width="9.140625" style="15"/>
    <col min="15867" max="15867" width="4.28515625" style="15" customWidth="1"/>
    <col min="15868" max="15868" width="33.42578125" style="15" customWidth="1"/>
    <col min="15869" max="15869" width="19" style="15" customWidth="1"/>
    <col min="15870" max="15870" width="19.42578125" style="15" customWidth="1"/>
    <col min="15871" max="15871" width="20" style="15" customWidth="1"/>
    <col min="15872" max="15872" width="21.140625" style="15" customWidth="1"/>
    <col min="15873" max="16122" width="9.140625" style="15"/>
    <col min="16123" max="16123" width="4.28515625" style="15" customWidth="1"/>
    <col min="16124" max="16124" width="33.42578125" style="15" customWidth="1"/>
    <col min="16125" max="16125" width="19" style="15" customWidth="1"/>
    <col min="16126" max="16126" width="19.42578125" style="15" customWidth="1"/>
    <col min="16127" max="16127" width="20" style="15" customWidth="1"/>
    <col min="16128" max="16128" width="21.140625" style="15" customWidth="1"/>
    <col min="16129" max="16378" width="9.140625" style="15"/>
    <col min="16379" max="16381" width="9.140625" style="15" customWidth="1"/>
    <col min="16382" max="16384" width="9.140625" style="15"/>
  </cols>
  <sheetData>
    <row r="1" spans="2:7" ht="17.25" customHeight="1" x14ac:dyDescent="0.25">
      <c r="B1" s="28"/>
      <c r="C1" s="28"/>
      <c r="E1" s="32"/>
      <c r="F1" s="32" t="s">
        <v>57</v>
      </c>
    </row>
    <row r="2" spans="2:7" ht="17.25" customHeight="1" x14ac:dyDescent="0.25">
      <c r="B2" s="10"/>
      <c r="C2" s="10"/>
      <c r="E2" s="86"/>
      <c r="F2" s="86" t="s">
        <v>83</v>
      </c>
      <c r="G2" s="33"/>
    </row>
    <row r="3" spans="2:7" ht="17.25" customHeight="1" x14ac:dyDescent="0.25">
      <c r="B3" s="10"/>
      <c r="C3" s="10"/>
      <c r="E3" s="86"/>
      <c r="F3" s="86" t="s">
        <v>26</v>
      </c>
      <c r="G3" s="33"/>
    </row>
    <row r="4" spans="2:7" ht="17.25" customHeight="1" x14ac:dyDescent="0.25">
      <c r="B4" s="10"/>
      <c r="C4" s="10"/>
      <c r="E4" s="86"/>
      <c r="F4" s="86" t="s">
        <v>54</v>
      </c>
      <c r="G4" s="33"/>
    </row>
    <row r="5" spans="2:7" ht="17.25" customHeight="1" x14ac:dyDescent="0.25">
      <c r="B5" s="10"/>
      <c r="C5" s="10"/>
      <c r="E5" s="86"/>
      <c r="F5" s="86" t="s">
        <v>297</v>
      </c>
      <c r="G5" s="33"/>
    </row>
    <row r="6" spans="2:7" ht="12.75" customHeight="1" x14ac:dyDescent="0.25">
      <c r="B6" s="10"/>
      <c r="C6" s="10"/>
      <c r="D6" s="29"/>
      <c r="E6" s="33"/>
      <c r="F6" s="33"/>
      <c r="G6" s="33"/>
    </row>
    <row r="7" spans="2:7" ht="33.75" customHeight="1" x14ac:dyDescent="0.25">
      <c r="B7" s="343" t="s">
        <v>58</v>
      </c>
      <c r="C7" s="343"/>
      <c r="D7" s="343"/>
      <c r="E7" s="343"/>
      <c r="F7" s="343"/>
    </row>
    <row r="9" spans="2:7" ht="32.450000000000003" customHeight="1" x14ac:dyDescent="0.2">
      <c r="B9" s="339" t="s">
        <v>70</v>
      </c>
      <c r="C9" s="339"/>
      <c r="D9" s="339"/>
      <c r="E9" s="339"/>
      <c r="F9" s="94"/>
    </row>
    <row r="10" spans="2:7" ht="18" customHeight="1" x14ac:dyDescent="0.2">
      <c r="B10" s="11" t="s">
        <v>0</v>
      </c>
      <c r="C10" s="89" t="s">
        <v>29</v>
      </c>
      <c r="D10" s="12">
        <v>2024</v>
      </c>
      <c r="E10" s="12">
        <v>2025</v>
      </c>
      <c r="F10" s="94">
        <v>2026</v>
      </c>
    </row>
    <row r="11" spans="2:7" ht="15" x14ac:dyDescent="0.2">
      <c r="B11" s="11">
        <v>1</v>
      </c>
      <c r="C11" s="89">
        <v>150</v>
      </c>
      <c r="D11" s="13">
        <f>(('3.укр норм'!E23)*'4.протяж-ть'!B20)/((1-0.2)*'4.протяж-ть'!B20)/1000</f>
        <v>12.325523036346002</v>
      </c>
      <c r="E11" s="13">
        <f>(('3.укр норм'!F23)*'4.протяж-ть'!B20)/((1-0.2)*'4.протяж-ть'!B20)/1000</f>
        <v>12.917148142090609</v>
      </c>
      <c r="F11" s="13">
        <f>(('3.укр норм'!G23)*'4.протяж-ть'!B20)/((1-0.2)*'4.протяж-ть'!B20)/1000</f>
        <v>13.51133695662678</v>
      </c>
    </row>
    <row r="12" spans="2:7" ht="15" x14ac:dyDescent="0.2">
      <c r="B12" s="11">
        <v>2</v>
      </c>
      <c r="C12" s="89">
        <v>200</v>
      </c>
      <c r="D12" s="13">
        <f>(('3.укр норм'!E24)*'4.протяж-ть'!B21)/((1-0.2)*'4.протяж-ть'!B21)/1000</f>
        <v>11.326630934063251</v>
      </c>
      <c r="E12" s="13">
        <f>(('3.укр норм'!F24)*'4.протяж-ть'!B21)/((1-0.2)*'4.протяж-ть'!B21)/1000</f>
        <v>11.870309218898287</v>
      </c>
      <c r="F12" s="13">
        <f>(('3.укр норм'!G24)*'4.протяж-ть'!B21)/((1-0.2)*'4.протяж-ть'!B21)/1000</f>
        <v>12.416343442967609</v>
      </c>
    </row>
    <row r="13" spans="2:7" ht="15" x14ac:dyDescent="0.2">
      <c r="B13" s="65">
        <v>3</v>
      </c>
      <c r="C13" s="88">
        <v>250</v>
      </c>
      <c r="D13" s="13">
        <f>(('3.укр норм'!E25)*'4.протяж-ть'!B22)/((1-0.2)*'4.протяж-ть'!B22)/1000</f>
        <v>13.185706870483875</v>
      </c>
      <c r="E13" s="13">
        <f>(('3.укр норм'!F25)*'4.протяж-ть'!B22)/((1-0.2)*'4.протяж-ть'!B22)/1000</f>
        <v>13.818620800267102</v>
      </c>
      <c r="F13" s="13">
        <f>(('3.укр норм'!G25)*'4.протяж-ть'!B22)/((1-0.2)*'4.протяж-ть'!B22)/1000</f>
        <v>14.454277357079388</v>
      </c>
    </row>
    <row r="14" spans="2:7" ht="15" x14ac:dyDescent="0.2">
      <c r="B14" s="65">
        <v>4</v>
      </c>
      <c r="C14" s="88" t="s">
        <v>84</v>
      </c>
      <c r="D14" s="13">
        <f>(('3.укр норм'!E26)*'4.протяж-ть'!B23)/((1-0.2)*'4.протяж-ть'!B23)/1000</f>
        <v>24.770852020102502</v>
      </c>
      <c r="E14" s="13">
        <f>(('3.укр норм'!F26)*'4.протяж-ть'!B23)/((1-0.2)*'4.протяж-ть'!B23)/1000</f>
        <v>25.959852917067423</v>
      </c>
      <c r="F14" s="13">
        <f>(('3.укр норм'!G26)*'4.протяж-ть'!B23)/((1-0.2)*'4.протяж-ть'!B23)/1000</f>
        <v>27.154006151252524</v>
      </c>
    </row>
    <row r="15" spans="2:7" ht="15" x14ac:dyDescent="0.2">
      <c r="B15" s="66">
        <v>5</v>
      </c>
      <c r="C15" s="88">
        <v>500</v>
      </c>
      <c r="D15" s="13">
        <f>('3.укр норм'!E27)/(1-0.2)/1000</f>
        <v>20.421766757442374</v>
      </c>
      <c r="E15" s="13">
        <f>('3.укр норм'!F27)/(1-0.2)/1000</f>
        <v>21.402011561799608</v>
      </c>
      <c r="F15" s="13">
        <f>('3.укр норм'!G27)/(1-0.2)/1000</f>
        <v>22.38650409364239</v>
      </c>
    </row>
    <row r="16" spans="2:7" ht="15" x14ac:dyDescent="0.2">
      <c r="B16" s="37"/>
      <c r="C16" s="36"/>
      <c r="D16" s="36"/>
      <c r="E16" s="36"/>
    </row>
    <row r="17" spans="2:6" ht="27.75" customHeight="1" x14ac:dyDescent="0.2">
      <c r="B17" s="339" t="s">
        <v>38</v>
      </c>
      <c r="C17" s="339"/>
      <c r="D17" s="339"/>
      <c r="E17" s="339"/>
      <c r="F17" s="94"/>
    </row>
    <row r="18" spans="2:6" ht="16.5" customHeight="1" x14ac:dyDescent="0.2">
      <c r="B18" s="11" t="s">
        <v>0</v>
      </c>
      <c r="C18" s="89" t="s">
        <v>29</v>
      </c>
      <c r="D18" s="67">
        <v>2024</v>
      </c>
      <c r="E18" s="67">
        <v>2025</v>
      </c>
      <c r="F18" s="94">
        <v>2026</v>
      </c>
    </row>
    <row r="19" spans="2:6" ht="15" x14ac:dyDescent="0.2">
      <c r="B19" s="11">
        <v>1</v>
      </c>
      <c r="C19" s="89">
        <v>150</v>
      </c>
      <c r="D19" s="13">
        <f>('3.укр норм'!E23)/('3.укр норм'!$E$27)</f>
        <v>0.60354832090392807</v>
      </c>
      <c r="E19" s="223">
        <f>('3.укр норм'!F23)/('3.укр норм'!$F$27)</f>
        <v>0.60354832090392807</v>
      </c>
      <c r="F19" s="13">
        <f>('3.укр норм'!G23)/('3.укр норм'!$G$27)</f>
        <v>0.60354832090392807</v>
      </c>
    </row>
    <row r="20" spans="2:6" ht="15" x14ac:dyDescent="0.2">
      <c r="B20" s="11">
        <v>2</v>
      </c>
      <c r="C20" s="89">
        <v>200</v>
      </c>
      <c r="D20" s="13">
        <f>('3.укр норм'!E24)/('3.укр норм'!$E$27)</f>
        <v>0.554635211957626</v>
      </c>
      <c r="E20" s="13">
        <f>('3.укр норм'!F24)/('3.укр норм'!$F$27)</f>
        <v>0.554635211957626</v>
      </c>
      <c r="F20" s="13">
        <f>('3.укр норм'!G24)/('3.укр норм'!$G$27)</f>
        <v>0.55463521195762588</v>
      </c>
    </row>
    <row r="21" spans="2:6" ht="15" x14ac:dyDescent="0.2">
      <c r="B21" s="66">
        <v>3</v>
      </c>
      <c r="C21" s="88">
        <v>250</v>
      </c>
      <c r="D21" s="13">
        <f>('3.укр норм'!E25)/('3.укр норм'!$E$27)</f>
        <v>0.6456692521805717</v>
      </c>
      <c r="E21" s="13">
        <f>('3.укр норм'!F25)/('3.укр норм'!$F$27)</f>
        <v>0.64566925218057158</v>
      </c>
      <c r="F21" s="13">
        <f>('3.укр норм'!G25)/('3.укр норм'!$G$27)</f>
        <v>0.64566925218057158</v>
      </c>
    </row>
    <row r="22" spans="2:6" ht="15" x14ac:dyDescent="0.2">
      <c r="B22" s="66">
        <v>4</v>
      </c>
      <c r="C22" s="88" t="s">
        <v>84</v>
      </c>
      <c r="D22" s="13">
        <f>('3.укр норм'!E26)/('3.укр норм'!$E$27)</f>
        <v>1.2129632227375811</v>
      </c>
      <c r="E22" s="13">
        <f>('3.укр норм'!F26)/('3.укр норм'!$F$27)</f>
        <v>1.2129632227375811</v>
      </c>
      <c r="F22" s="13">
        <f>('3.укр норм'!G26)/('3.укр норм'!$G$27)</f>
        <v>1.2129632227375808</v>
      </c>
    </row>
    <row r="23" spans="2:6" ht="15" x14ac:dyDescent="0.2">
      <c r="B23" s="38"/>
      <c r="C23" s="35"/>
      <c r="D23" s="39"/>
      <c r="E23" s="39"/>
    </row>
    <row r="24" spans="2:6" ht="29.25" customHeight="1" x14ac:dyDescent="0.2">
      <c r="B24" s="339" t="s">
        <v>71</v>
      </c>
      <c r="C24" s="339"/>
      <c r="D24" s="339"/>
      <c r="E24" s="339"/>
      <c r="F24" s="94"/>
    </row>
    <row r="25" spans="2:6" ht="19.5" customHeight="1" x14ac:dyDescent="0.2">
      <c r="B25" s="11" t="s">
        <v>0</v>
      </c>
      <c r="C25" s="89" t="s">
        <v>29</v>
      </c>
      <c r="D25" s="67">
        <v>2024</v>
      </c>
      <c r="E25" s="67">
        <v>2025</v>
      </c>
      <c r="F25" s="94">
        <v>2026</v>
      </c>
    </row>
    <row r="26" spans="2:6" ht="15" x14ac:dyDescent="0.2">
      <c r="B26" s="11">
        <v>1</v>
      </c>
      <c r="C26" s="89">
        <v>150</v>
      </c>
      <c r="D26" s="13">
        <f>D15*D19</f>
        <v>12.325523036346</v>
      </c>
      <c r="E26" s="13">
        <f>E15*E19</f>
        <v>12.917148142090609</v>
      </c>
      <c r="F26" s="13">
        <f>F15*F19</f>
        <v>13.511336956626776</v>
      </c>
    </row>
    <row r="27" spans="2:6" ht="15" x14ac:dyDescent="0.2">
      <c r="B27" s="11">
        <v>2</v>
      </c>
      <c r="C27" s="89">
        <v>200</v>
      </c>
      <c r="D27" s="13">
        <f>D15*D20</f>
        <v>11.326630934063251</v>
      </c>
      <c r="E27" s="13">
        <f>E15*E20</f>
        <v>11.870309218898287</v>
      </c>
      <c r="F27" s="13">
        <f>F15*F20</f>
        <v>12.416343442967607</v>
      </c>
    </row>
    <row r="28" spans="2:6" ht="15" x14ac:dyDescent="0.2">
      <c r="B28" s="66">
        <v>3</v>
      </c>
      <c r="C28" s="88">
        <v>250</v>
      </c>
      <c r="D28" s="13">
        <f>D15*D21</f>
        <v>13.185706870483877</v>
      </c>
      <c r="E28" s="13">
        <f>E15*E21</f>
        <v>13.8186208002671</v>
      </c>
      <c r="F28" s="13">
        <f>F15*F21</f>
        <v>14.454277357079386</v>
      </c>
    </row>
    <row r="29" spans="2:6" ht="15" x14ac:dyDescent="0.2">
      <c r="B29" s="66">
        <v>4</v>
      </c>
      <c r="C29" s="88" t="s">
        <v>84</v>
      </c>
      <c r="D29" s="13">
        <f>D15*D22</f>
        <v>24.770852020102502</v>
      </c>
      <c r="E29" s="13">
        <f>E15*E22</f>
        <v>25.959852917067423</v>
      </c>
      <c r="F29" s="13">
        <f>F15*F22</f>
        <v>27.154006151252521</v>
      </c>
    </row>
    <row r="30" spans="2:6" ht="15" x14ac:dyDescent="0.2">
      <c r="B30" s="38"/>
      <c r="C30" s="35"/>
      <c r="D30" s="39"/>
      <c r="E30" s="39"/>
    </row>
    <row r="31" spans="2:6" ht="61.5" customHeight="1" x14ac:dyDescent="0.2">
      <c r="B31" s="340" t="s">
        <v>39</v>
      </c>
      <c r="C31" s="341"/>
      <c r="D31" s="341"/>
      <c r="E31" s="341"/>
      <c r="F31" s="342"/>
    </row>
    <row r="32" spans="2:6" ht="15" x14ac:dyDescent="0.2">
      <c r="B32" s="66" t="s">
        <v>0</v>
      </c>
      <c r="C32" s="83" t="s">
        <v>36</v>
      </c>
      <c r="D32" s="84">
        <v>2024</v>
      </c>
      <c r="E32" s="11">
        <v>2025</v>
      </c>
      <c r="F32" s="66">
        <v>2026</v>
      </c>
    </row>
    <row r="33" spans="2:6" ht="30" x14ac:dyDescent="0.2">
      <c r="B33" s="66">
        <v>1</v>
      </c>
      <c r="C33" s="98" t="s">
        <v>52</v>
      </c>
      <c r="D33" s="40">
        <f>(D26*'4.протяж-ть'!B20+D27*'4.протяж-ть'!B21+D28*'4.протяж-ть'!B22+D29*'4.протяж-ть'!B23)</f>
        <v>89501.449106918444</v>
      </c>
      <c r="E33" s="40">
        <f>(E26*'4.протяж-ть'!B20+E27*'4.протяж-ть'!B21+E28*'4.протяж-ть'!B22+E29*'4.протяж-ть'!B23)</f>
        <v>93797.518664050513</v>
      </c>
      <c r="F33" s="40">
        <f>(F26*'4.протяж-ть'!B20+F27*'4.протяж-ть'!B21+F28*'4.протяж-ть'!B22+F29*'4.протяж-ть'!B23)</f>
        <v>98112.204522596847</v>
      </c>
    </row>
    <row r="34" spans="2:6" ht="15" x14ac:dyDescent="0.2">
      <c r="B34" s="66">
        <v>2</v>
      </c>
      <c r="C34" s="98" t="s">
        <v>1</v>
      </c>
      <c r="D34" s="40">
        <f>D33*0.2</f>
        <v>17900.289821383689</v>
      </c>
      <c r="E34" s="40">
        <f>E33*0.2</f>
        <v>18759.503732810103</v>
      </c>
      <c r="F34" s="40">
        <f>F33*0.2</f>
        <v>19622.440904519372</v>
      </c>
    </row>
    <row r="35" spans="2:6" ht="45" x14ac:dyDescent="0.2">
      <c r="B35" s="41">
        <v>3</v>
      </c>
      <c r="C35" s="99" t="s">
        <v>53</v>
      </c>
      <c r="D35" s="40">
        <f>D33-D34</f>
        <v>71601.159285534755</v>
      </c>
      <c r="E35" s="40">
        <f>E33-E34</f>
        <v>75038.01493124041</v>
      </c>
      <c r="F35" s="40">
        <f>F33-F34</f>
        <v>78489.763618077472</v>
      </c>
    </row>
    <row r="36" spans="2:6" ht="15" customHeight="1" x14ac:dyDescent="0.2">
      <c r="B36" s="16"/>
      <c r="C36" s="17"/>
      <c r="D36" s="18"/>
      <c r="E36" s="18"/>
    </row>
  </sheetData>
  <mergeCells count="5">
    <mergeCell ref="B31:F31"/>
    <mergeCell ref="B9:E9"/>
    <mergeCell ref="B17:E17"/>
    <mergeCell ref="B24:E24"/>
    <mergeCell ref="B7:F7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8">
    <tabColor theme="0" tint="-0.14999847407452621"/>
    <pageSetUpPr fitToPage="1"/>
  </sheetPr>
  <dimension ref="A2:BA34"/>
  <sheetViews>
    <sheetView zoomScale="85" zoomScaleNormal="85" workbookViewId="0">
      <selection activeCell="A10" sqref="A10:XFD10"/>
    </sheetView>
  </sheetViews>
  <sheetFormatPr defaultColWidth="9.140625" defaultRowHeight="15.75" x14ac:dyDescent="0.25"/>
  <cols>
    <col min="1" max="1" width="9.140625" style="21"/>
    <col min="2" max="2" width="71" style="20" customWidth="1"/>
    <col min="3" max="3" width="13.7109375" style="20" customWidth="1"/>
    <col min="4" max="5" width="16.28515625" style="20" customWidth="1"/>
    <col min="6" max="6" width="25.85546875" style="20" customWidth="1"/>
    <col min="7" max="7" width="21.28515625" style="20" customWidth="1"/>
    <col min="8" max="16384" width="9.140625" style="20"/>
  </cols>
  <sheetData>
    <row r="2" spans="1:53" s="32" customFormat="1" ht="17.25" customHeight="1" x14ac:dyDescent="0.3">
      <c r="F2" s="256" t="s">
        <v>59</v>
      </c>
    </row>
    <row r="3" spans="1:53" s="32" customFormat="1" ht="17.25" customHeight="1" x14ac:dyDescent="0.3">
      <c r="B3" s="42"/>
      <c r="C3" s="42"/>
      <c r="D3" s="42"/>
      <c r="E3" s="42"/>
      <c r="F3" s="257" t="s">
        <v>88</v>
      </c>
      <c r="G3" s="42"/>
    </row>
    <row r="4" spans="1:53" s="32" customFormat="1" ht="17.25" customHeight="1" x14ac:dyDescent="0.3">
      <c r="B4" s="42"/>
      <c r="C4" s="42"/>
      <c r="D4" s="42"/>
      <c r="E4" s="42"/>
      <c r="F4" s="257" t="s">
        <v>26</v>
      </c>
      <c r="G4" s="42"/>
    </row>
    <row r="5" spans="1:53" s="32" customFormat="1" ht="17.25" customHeight="1" x14ac:dyDescent="0.3">
      <c r="B5" s="42"/>
      <c r="C5" s="42"/>
      <c r="D5" s="42"/>
      <c r="E5" s="42"/>
      <c r="F5" s="257" t="s">
        <v>54</v>
      </c>
      <c r="G5" s="42"/>
    </row>
    <row r="6" spans="1:53" s="32" customFormat="1" ht="17.25" customHeight="1" x14ac:dyDescent="0.3">
      <c r="B6" s="42"/>
      <c r="C6" s="42"/>
      <c r="D6" s="42"/>
      <c r="E6" s="42"/>
      <c r="F6" s="257" t="s">
        <v>297</v>
      </c>
      <c r="G6" s="42"/>
    </row>
    <row r="8" spans="1:53" ht="33" customHeight="1" x14ac:dyDescent="0.25">
      <c r="A8" s="347" t="s">
        <v>64</v>
      </c>
      <c r="B8" s="347"/>
      <c r="C8" s="347"/>
      <c r="D8" s="347"/>
      <c r="E8" s="347"/>
      <c r="F8" s="347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</row>
    <row r="10" spans="1:53" ht="51" customHeight="1" x14ac:dyDescent="0.25">
      <c r="A10" s="26" t="s">
        <v>34</v>
      </c>
      <c r="B10" s="27" t="s">
        <v>35</v>
      </c>
      <c r="C10" s="27">
        <v>2024</v>
      </c>
      <c r="D10" s="27">
        <v>2025</v>
      </c>
      <c r="E10" s="27">
        <v>2026</v>
      </c>
      <c r="F10" s="14" t="s">
        <v>45</v>
      </c>
    </row>
    <row r="11" spans="1:53" s="25" customFormat="1" ht="35.1" customHeight="1" x14ac:dyDescent="0.2">
      <c r="A11" s="22">
        <v>1</v>
      </c>
      <c r="B11" s="23" t="s">
        <v>42</v>
      </c>
      <c r="C11" s="34">
        <f>SUM(C12:C13)</f>
        <v>180112.20306804148</v>
      </c>
      <c r="D11" s="34">
        <f>SUM(D12:D13)</f>
        <v>243919.69159631201</v>
      </c>
      <c r="E11" s="34">
        <f>SUM(E12:E13)</f>
        <v>459954.45108289964</v>
      </c>
      <c r="F11" s="34">
        <f>SUM(C11:E11)</f>
        <v>883986.34574725316</v>
      </c>
      <c r="G11" s="100"/>
    </row>
    <row r="12" spans="1:53" s="25" customFormat="1" ht="24" customHeight="1" x14ac:dyDescent="0.2">
      <c r="A12" s="22" t="s">
        <v>9</v>
      </c>
      <c r="B12" s="23" t="s">
        <v>40</v>
      </c>
      <c r="C12" s="77">
        <f t="shared" ref="C12:E13" si="0">SUM(C22+C31)</f>
        <v>148598.52819968396</v>
      </c>
      <c r="D12" s="77">
        <f t="shared" si="0"/>
        <v>155731.25755326878</v>
      </c>
      <c r="E12" s="77">
        <f t="shared" si="0"/>
        <v>162894.89540071914</v>
      </c>
      <c r="F12" s="34">
        <f>SUM(C12:E12)</f>
        <v>467224.68115367187</v>
      </c>
      <c r="G12" s="100"/>
    </row>
    <row r="13" spans="1:53" s="25" customFormat="1" ht="24" customHeight="1" x14ac:dyDescent="0.2">
      <c r="A13" s="22" t="s">
        <v>10</v>
      </c>
      <c r="B13" s="23" t="s">
        <v>41</v>
      </c>
      <c r="C13" s="77">
        <f t="shared" si="0"/>
        <v>31513.674868357499</v>
      </c>
      <c r="D13" s="77">
        <f t="shared" si="0"/>
        <v>88188.434043043235</v>
      </c>
      <c r="E13" s="77">
        <f t="shared" si="0"/>
        <v>297059.55568218051</v>
      </c>
      <c r="F13" s="34">
        <f>SUM(C13:E13)</f>
        <v>416761.66459358123</v>
      </c>
      <c r="G13" s="100"/>
    </row>
    <row r="14" spans="1:53" s="25" customFormat="1" ht="21" customHeight="1" x14ac:dyDescent="0.2">
      <c r="A14" s="22" t="s">
        <v>43</v>
      </c>
      <c r="B14" s="24" t="s">
        <v>1</v>
      </c>
      <c r="C14" s="77">
        <f>C11/0.8*0.2</f>
        <v>45028.050767010369</v>
      </c>
      <c r="D14" s="77">
        <f>D11/0.8*0.2</f>
        <v>60979.922899077996</v>
      </c>
      <c r="E14" s="77">
        <f>E11/0.8*0.2</f>
        <v>114988.61277072491</v>
      </c>
      <c r="F14" s="34">
        <f>SUM(C14:E14)</f>
        <v>220996.58643681329</v>
      </c>
      <c r="G14" s="100"/>
    </row>
    <row r="15" spans="1:53" s="25" customFormat="1" ht="48.75" customHeight="1" x14ac:dyDescent="0.2">
      <c r="A15" s="22" t="s">
        <v>44</v>
      </c>
      <c r="B15" s="23" t="s">
        <v>50</v>
      </c>
      <c r="C15" s="34">
        <f>SUM(C11+C14)</f>
        <v>225140.25383505184</v>
      </c>
      <c r="D15" s="34">
        <f>SUM(D11+D14)</f>
        <v>304899.61449538998</v>
      </c>
      <c r="E15" s="34">
        <f>SUM(E11+E14)</f>
        <v>574943.06385362451</v>
      </c>
      <c r="F15" s="34">
        <f>SUM(C15:E15)</f>
        <v>1104982.9321840664</v>
      </c>
      <c r="G15" s="100"/>
    </row>
    <row r="17" spans="1:53" x14ac:dyDescent="0.25">
      <c r="A17" s="21" t="s">
        <v>46</v>
      </c>
    </row>
    <row r="18" spans="1:53" ht="33" customHeight="1" x14ac:dyDescent="0.25">
      <c r="A18" s="347" t="s">
        <v>65</v>
      </c>
      <c r="B18" s="347"/>
      <c r="C18" s="347"/>
      <c r="D18" s="347"/>
      <c r="E18" s="347"/>
      <c r="F18" s="347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</row>
    <row r="20" spans="1:53" ht="50.25" customHeight="1" x14ac:dyDescent="0.25">
      <c r="A20" s="26" t="s">
        <v>34</v>
      </c>
      <c r="B20" s="27" t="s">
        <v>35</v>
      </c>
      <c r="C20" s="27">
        <v>2024</v>
      </c>
      <c r="D20" s="27">
        <v>2025</v>
      </c>
      <c r="E20" s="27">
        <v>2026</v>
      </c>
      <c r="F20" s="14" t="s">
        <v>45</v>
      </c>
    </row>
    <row r="21" spans="1:53" s="25" customFormat="1" ht="38.25" customHeight="1" x14ac:dyDescent="0.2">
      <c r="A21" s="22">
        <v>1</v>
      </c>
      <c r="B21" s="23" t="s">
        <v>47</v>
      </c>
      <c r="C21" s="34">
        <f>C22+C23</f>
        <v>99701.305212383959</v>
      </c>
      <c r="D21" s="34">
        <f>D22+D23</f>
        <v>112779.43179570041</v>
      </c>
      <c r="E21" s="34">
        <f>E22+E23</f>
        <v>198721.39578924017</v>
      </c>
      <c r="F21" s="34">
        <f>SUM(C21:E21)</f>
        <v>411202.13279732456</v>
      </c>
    </row>
    <row r="22" spans="1:53" s="25" customFormat="1" ht="35.1" customHeight="1" x14ac:dyDescent="0.2">
      <c r="A22" s="22" t="s">
        <v>9</v>
      </c>
      <c r="B22" s="23" t="s">
        <v>40</v>
      </c>
      <c r="C22" s="77">
        <f>'5.1.тариф на прот-ть вс'!D48</f>
        <v>76997.368914149207</v>
      </c>
      <c r="D22" s="77">
        <f>'5.1.тариф на прот-ть вс'!E48</f>
        <v>80693.242622028367</v>
      </c>
      <c r="E22" s="77">
        <f>'5.1.тариф на прот-ть вс'!F48</f>
        <v>84405.131782641663</v>
      </c>
      <c r="F22" s="34">
        <f>SUM(C22:E22)</f>
        <v>242095.74331881924</v>
      </c>
    </row>
    <row r="23" spans="1:53" s="25" customFormat="1" ht="35.1" customHeight="1" x14ac:dyDescent="0.2">
      <c r="A23" s="22" t="s">
        <v>10</v>
      </c>
      <c r="B23" s="23" t="s">
        <v>41</v>
      </c>
      <c r="C23" s="81">
        <f>'1.перечень мероприятий'!P26</f>
        <v>22703.936298234752</v>
      </c>
      <c r="D23" s="81">
        <f>'1.перечень мероприятий'!Q26</f>
        <v>32086.189173672043</v>
      </c>
      <c r="E23" s="81">
        <f>'1.перечень мероприятий'!R26</f>
        <v>114316.2640065985</v>
      </c>
      <c r="F23" s="34">
        <f>SUM(C23:E23)</f>
        <v>169106.3894785053</v>
      </c>
    </row>
    <row r="24" spans="1:53" s="25" customFormat="1" ht="19.899999999999999" customHeight="1" x14ac:dyDescent="0.2">
      <c r="A24" s="22" t="s">
        <v>43</v>
      </c>
      <c r="B24" s="24" t="s">
        <v>1</v>
      </c>
      <c r="C24" s="77">
        <f>C21/0.8*0.2</f>
        <v>24925.32630309599</v>
      </c>
      <c r="D24" s="77">
        <f>D21/0.8*0.2</f>
        <v>28194.857948925102</v>
      </c>
      <c r="E24" s="77">
        <f>E21/0.8*0.2</f>
        <v>49680.348947310042</v>
      </c>
      <c r="F24" s="34">
        <f>SUM(C24:E24)</f>
        <v>102800.53319933114</v>
      </c>
    </row>
    <row r="25" spans="1:53" s="25" customFormat="1" ht="35.1" customHeight="1" x14ac:dyDescent="0.2">
      <c r="A25" s="22" t="s">
        <v>44</v>
      </c>
      <c r="B25" s="23" t="s">
        <v>49</v>
      </c>
      <c r="C25" s="34">
        <f>C21+C24</f>
        <v>124626.63151547995</v>
      </c>
      <c r="D25" s="34">
        <f>D21+D24</f>
        <v>140974.28974462551</v>
      </c>
      <c r="E25" s="34">
        <f>E21+E24</f>
        <v>248401.7447365502</v>
      </c>
      <c r="F25" s="34">
        <f>SUM(C25:E25)</f>
        <v>514002.66599665565</v>
      </c>
    </row>
    <row r="27" spans="1:53" ht="33" customHeight="1" x14ac:dyDescent="0.25">
      <c r="A27" s="347" t="s">
        <v>51</v>
      </c>
      <c r="B27" s="347"/>
      <c r="C27" s="347"/>
      <c r="D27" s="347"/>
      <c r="E27" s="347"/>
      <c r="F27" s="347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</row>
    <row r="29" spans="1:53" ht="49.5" customHeight="1" x14ac:dyDescent="0.25">
      <c r="A29" s="26" t="s">
        <v>34</v>
      </c>
      <c r="B29" s="27" t="s">
        <v>35</v>
      </c>
      <c r="C29" s="27">
        <v>2024</v>
      </c>
      <c r="D29" s="27">
        <v>2025</v>
      </c>
      <c r="E29" s="27">
        <v>2026</v>
      </c>
      <c r="F29" s="14" t="s">
        <v>45</v>
      </c>
    </row>
    <row r="30" spans="1:53" s="25" customFormat="1" ht="39" customHeight="1" x14ac:dyDescent="0.2">
      <c r="A30" s="22">
        <v>1</v>
      </c>
      <c r="B30" s="23" t="s">
        <v>48</v>
      </c>
      <c r="C30" s="34">
        <f>C31+C32</f>
        <v>80410.897855657502</v>
      </c>
      <c r="D30" s="34">
        <f>D31+D32</f>
        <v>131140.25980061162</v>
      </c>
      <c r="E30" s="34">
        <f>E31+E32</f>
        <v>261233.05529365948</v>
      </c>
      <c r="F30" s="34">
        <f>SUM(C30:E30)</f>
        <v>472784.21294992859</v>
      </c>
    </row>
    <row r="31" spans="1:53" s="25" customFormat="1" ht="35.1" customHeight="1" x14ac:dyDescent="0.2">
      <c r="A31" s="22" t="s">
        <v>9</v>
      </c>
      <c r="B31" s="23" t="s">
        <v>40</v>
      </c>
      <c r="C31" s="77">
        <f>'5.2.тариф на прот-ть во'!D35</f>
        <v>71601.159285534755</v>
      </c>
      <c r="D31" s="77">
        <f>'5.2.тариф на прот-ть во'!E35</f>
        <v>75038.01493124041</v>
      </c>
      <c r="E31" s="77">
        <f>'5.2.тариф на прот-ть во'!F35</f>
        <v>78489.763618077472</v>
      </c>
      <c r="F31" s="34">
        <f>SUM(C31:E31)</f>
        <v>225128.93783485264</v>
      </c>
    </row>
    <row r="32" spans="1:53" s="25" customFormat="1" ht="35.1" customHeight="1" x14ac:dyDescent="0.2">
      <c r="A32" s="22" t="s">
        <v>10</v>
      </c>
      <c r="B32" s="23" t="s">
        <v>41</v>
      </c>
      <c r="C32" s="58">
        <f>'1.перечень мероприятий'!P42</f>
        <v>8809.7385701227486</v>
      </c>
      <c r="D32" s="58">
        <f>'1.перечень мероприятий'!Q42</f>
        <v>56102.244869371199</v>
      </c>
      <c r="E32" s="58">
        <f>'1.перечень мероприятий'!R42</f>
        <v>182743.291675582</v>
      </c>
      <c r="F32" s="34">
        <f>SUM(C32:E32)</f>
        <v>247655.27511507596</v>
      </c>
    </row>
    <row r="33" spans="1:6" s="25" customFormat="1" ht="21" customHeight="1" x14ac:dyDescent="0.2">
      <c r="A33" s="22" t="s">
        <v>43</v>
      </c>
      <c r="B33" s="24" t="s">
        <v>1</v>
      </c>
      <c r="C33" s="77">
        <f>C30/0.8*0.2</f>
        <v>20102.724463914376</v>
      </c>
      <c r="D33" s="77">
        <f>D30/0.8*0.2</f>
        <v>32785.064950152904</v>
      </c>
      <c r="E33" s="77">
        <f>E30/0.8*0.2</f>
        <v>65308.263823414862</v>
      </c>
      <c r="F33" s="34">
        <f>SUM(C33:E33)</f>
        <v>118196.05323748215</v>
      </c>
    </row>
    <row r="34" spans="1:6" s="25" customFormat="1" ht="35.1" customHeight="1" x14ac:dyDescent="0.2">
      <c r="A34" s="22" t="s">
        <v>44</v>
      </c>
      <c r="B34" s="23" t="s">
        <v>49</v>
      </c>
      <c r="C34" s="34">
        <f>C30+C33</f>
        <v>100513.62231957188</v>
      </c>
      <c r="D34" s="34">
        <f>D30+D33</f>
        <v>163925.32475076453</v>
      </c>
      <c r="E34" s="34">
        <f>E30+E33</f>
        <v>326541.31911707437</v>
      </c>
      <c r="F34" s="34">
        <f>SUM(C34:E34)</f>
        <v>590980.2661874108</v>
      </c>
    </row>
  </sheetData>
  <mergeCells count="3">
    <mergeCell ref="A8:F8"/>
    <mergeCell ref="A18:F18"/>
    <mergeCell ref="A27:F27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9">
    <tabColor rgb="FF00B0F0"/>
  </sheetPr>
  <dimension ref="A4:F27"/>
  <sheetViews>
    <sheetView zoomScaleNormal="100" workbookViewId="0">
      <selection activeCell="H23" sqref="H23"/>
    </sheetView>
  </sheetViews>
  <sheetFormatPr defaultColWidth="9.140625" defaultRowHeight="12.75" x14ac:dyDescent="0.2"/>
  <cols>
    <col min="1" max="1" width="9.140625" style="49"/>
    <col min="2" max="2" width="32.28515625" style="49" customWidth="1"/>
    <col min="3" max="3" width="11.85546875" style="49" customWidth="1"/>
    <col min="4" max="4" width="12.5703125" style="49" customWidth="1"/>
    <col min="5" max="6" width="12.85546875" style="49" customWidth="1"/>
    <col min="7" max="16384" width="9.140625" style="49"/>
  </cols>
  <sheetData>
    <row r="4" spans="1:6" ht="33.6" customHeight="1" x14ac:dyDescent="0.2">
      <c r="A4" s="351" t="s">
        <v>140</v>
      </c>
      <c r="B4" s="351"/>
      <c r="C4" s="74">
        <v>2024</v>
      </c>
      <c r="D4" s="74">
        <v>2025</v>
      </c>
      <c r="E4" s="74">
        <v>2026</v>
      </c>
      <c r="F4" s="218"/>
    </row>
    <row r="5" spans="1:6" s="51" customFormat="1" ht="34.5" customHeight="1" x14ac:dyDescent="0.2">
      <c r="A5" s="349" t="s">
        <v>100</v>
      </c>
      <c r="B5" s="350"/>
      <c r="C5" s="79">
        <f>'2.1 тариф на нагрузку'!E17</f>
        <v>23966.629377621539</v>
      </c>
      <c r="D5" s="79">
        <f>SUM(C5)</f>
        <v>23966.629377621539</v>
      </c>
      <c r="E5" s="79">
        <f>SUM(D5)</f>
        <v>23966.629377621539</v>
      </c>
      <c r="F5" s="219"/>
    </row>
    <row r="6" spans="1:6" s="51" customFormat="1" ht="34.5" customHeight="1" x14ac:dyDescent="0.2">
      <c r="A6" s="349" t="s">
        <v>101</v>
      </c>
      <c r="B6" s="350"/>
      <c r="C6" s="79">
        <f>'2.1 тариф на нагрузку'!E18</f>
        <v>35685.864553763997</v>
      </c>
      <c r="D6" s="79">
        <f>SUM(C6)</f>
        <v>35685.864553763997</v>
      </c>
      <c r="E6" s="79">
        <f>SUM(D6)</f>
        <v>35685.864553763997</v>
      </c>
      <c r="F6" s="219"/>
    </row>
    <row r="9" spans="1:6" x14ac:dyDescent="0.2">
      <c r="A9" s="348" t="s">
        <v>66</v>
      </c>
      <c r="B9" s="348"/>
      <c r="C9" s="348"/>
      <c r="D9" s="348"/>
    </row>
    <row r="11" spans="1:6" x14ac:dyDescent="0.2">
      <c r="A11" s="74" t="s">
        <v>0</v>
      </c>
      <c r="B11" s="74" t="s">
        <v>29</v>
      </c>
      <c r="C11" s="74">
        <v>2024</v>
      </c>
      <c r="D11" s="74">
        <v>2025</v>
      </c>
      <c r="E11" s="74">
        <v>2026</v>
      </c>
      <c r="F11" s="218"/>
    </row>
    <row r="12" spans="1:6" x14ac:dyDescent="0.2">
      <c r="A12" s="52">
        <v>1</v>
      </c>
      <c r="B12" s="52">
        <v>63</v>
      </c>
      <c r="C12" s="79">
        <f>'5.1.тариф на прот-ть вс'!D35*1000</f>
        <v>9267.7081211032491</v>
      </c>
      <c r="D12" s="79">
        <f>'5.1.тариф на прот-ть вс'!E35*1000</f>
        <v>9712.5581109162049</v>
      </c>
      <c r="E12" s="79">
        <f>'5.1.тариф на прот-ть вс'!F35*1000</f>
        <v>10159.335784018351</v>
      </c>
      <c r="F12" s="219"/>
    </row>
    <row r="13" spans="1:6" x14ac:dyDescent="0.2">
      <c r="A13" s="52">
        <v>2</v>
      </c>
      <c r="B13" s="52">
        <v>100</v>
      </c>
      <c r="C13" s="79">
        <f>'5.1.тариф на прот-ть вс'!D36*1000</f>
        <v>10497.616968720375</v>
      </c>
      <c r="D13" s="79">
        <f>'5.1.тариф на прот-ть вс'!E36*1000</f>
        <v>11001.502583218953</v>
      </c>
      <c r="E13" s="79">
        <f>'5.1.тариф на прот-ть вс'!F36*1000</f>
        <v>11507.571702047024</v>
      </c>
      <c r="F13" s="219"/>
    </row>
    <row r="14" spans="1:6" x14ac:dyDescent="0.2">
      <c r="A14" s="52">
        <v>3</v>
      </c>
      <c r="B14" s="52" t="s">
        <v>28</v>
      </c>
      <c r="C14" s="79">
        <f>'5.1.тариф на прот-ть вс'!D37*1000</f>
        <v>15231.394474583625</v>
      </c>
      <c r="D14" s="79">
        <f>'5.1.тариф на прот-ть вс'!E37*1000</f>
        <v>15962.50140936364</v>
      </c>
      <c r="E14" s="79">
        <f>'5.1.тариф на прот-ть вс'!F37*1000</f>
        <v>16696.776474194368</v>
      </c>
      <c r="F14" s="219"/>
    </row>
    <row r="15" spans="1:6" x14ac:dyDescent="0.2">
      <c r="A15" s="52">
        <v>4</v>
      </c>
      <c r="B15" s="52">
        <v>150</v>
      </c>
      <c r="C15" s="79">
        <f>'5.1.тариф на прот-ть вс'!D38*1000</f>
        <v>11791.563252387748</v>
      </c>
      <c r="D15" s="79">
        <f>'5.1.тариф на прот-ть вс'!E38*1000</f>
        <v>12357.55828850236</v>
      </c>
      <c r="E15" s="79">
        <f>'5.1.тариф на прот-ть вс'!F38*1000</f>
        <v>12926.005969773469</v>
      </c>
      <c r="F15" s="219"/>
    </row>
    <row r="16" spans="1:6" x14ac:dyDescent="0.2">
      <c r="A16" s="52">
        <v>5</v>
      </c>
      <c r="B16" s="52" t="s">
        <v>85</v>
      </c>
      <c r="C16" s="123">
        <f>'5.1.тариф на прот-ть вс'!D39*1000</f>
        <v>17476.951869687371</v>
      </c>
      <c r="D16" s="123">
        <f>'5.1.тариф на прот-ть вс'!E39*1000</f>
        <v>18315.845559432368</v>
      </c>
      <c r="E16" s="123">
        <f>'5.1.тариф на прот-ть вс'!F39*1000</f>
        <v>19158.374455166257</v>
      </c>
      <c r="F16" s="220"/>
    </row>
    <row r="17" spans="1:6" x14ac:dyDescent="0.2">
      <c r="A17" s="52">
        <v>6</v>
      </c>
      <c r="B17" s="52">
        <v>200</v>
      </c>
      <c r="C17" s="123">
        <f>'5.1.тариф на прот-ть вс'!D40*1000</f>
        <v>13797.36653370075</v>
      </c>
      <c r="D17" s="123">
        <f>'5.1.тариф на прот-ть вс'!E40*1000</f>
        <v>14459.640127318384</v>
      </c>
      <c r="E17" s="123">
        <f>'5.1.тариф на прот-ть вс'!F40*1000</f>
        <v>15124.783573175029</v>
      </c>
      <c r="F17" s="220"/>
    </row>
    <row r="18" spans="1:6" x14ac:dyDescent="0.2">
      <c r="A18" s="52">
        <v>7</v>
      </c>
      <c r="B18" s="52" t="s">
        <v>86</v>
      </c>
      <c r="C18" s="123">
        <f>'5.1.тариф на прот-ть вс'!D41*1000</f>
        <v>23010.084502879497</v>
      </c>
      <c r="D18" s="123">
        <f>'5.1.тариф на прот-ть вс'!E41*1000</f>
        <v>24114.568559017713</v>
      </c>
      <c r="E18" s="123">
        <f>'5.1.тариф на прот-ть вс'!F41*1000</f>
        <v>25223.83871273253</v>
      </c>
      <c r="F18" s="220"/>
    </row>
    <row r="19" spans="1:6" x14ac:dyDescent="0.2">
      <c r="A19" s="52">
        <v>8</v>
      </c>
      <c r="B19" s="52">
        <v>250</v>
      </c>
      <c r="C19" s="123">
        <f>'5.1.тариф на прот-ть вс'!D42*1000</f>
        <v>16148.398603866748</v>
      </c>
      <c r="D19" s="123">
        <f>'5.1.тариф на прот-ть вс'!E42*1000</f>
        <v>16923.521736852355</v>
      </c>
      <c r="E19" s="123">
        <f>'5.1.тариф на прот-ть вс'!F42*1000</f>
        <v>17702.00373674756</v>
      </c>
      <c r="F19" s="220"/>
    </row>
    <row r="21" spans="1:6" x14ac:dyDescent="0.2">
      <c r="A21" s="348" t="s">
        <v>67</v>
      </c>
      <c r="B21" s="348"/>
      <c r="C21" s="348"/>
      <c r="D21" s="348"/>
    </row>
    <row r="22" spans="1:6" x14ac:dyDescent="0.2">
      <c r="A22" s="50"/>
      <c r="B22" s="50"/>
      <c r="C22" s="50"/>
      <c r="D22" s="50"/>
    </row>
    <row r="23" spans="1:6" x14ac:dyDescent="0.2">
      <c r="A23" s="74" t="str">
        <f>'5.2.тариф на прот-ть во'!B25</f>
        <v>№ п/п</v>
      </c>
      <c r="B23" s="74" t="str">
        <f>'5.2.тариф на прот-ть во'!C25</f>
        <v>Диаметр, мм</v>
      </c>
      <c r="C23" s="74">
        <v>2024</v>
      </c>
      <c r="D23" s="74">
        <v>2025</v>
      </c>
      <c r="E23" s="74">
        <v>2026</v>
      </c>
      <c r="F23" s="218"/>
    </row>
    <row r="24" spans="1:6" x14ac:dyDescent="0.2">
      <c r="A24" s="52">
        <f>'5.2.тариф на прот-ть во'!B26</f>
        <v>1</v>
      </c>
      <c r="B24" s="52">
        <f>'5.2.тариф на прот-ть во'!C26</f>
        <v>150</v>
      </c>
      <c r="C24" s="79">
        <f>'5.2.тариф на прот-ть во'!D26*1000</f>
        <v>12325.523036346</v>
      </c>
      <c r="D24" s="79">
        <f>'5.2.тариф на прот-ть во'!E26*1000</f>
        <v>12917.148142090609</v>
      </c>
      <c r="E24" s="79">
        <f>'5.2.тариф на прот-ть во'!F26*1000</f>
        <v>13511.336956626776</v>
      </c>
      <c r="F24" s="219"/>
    </row>
    <row r="25" spans="1:6" x14ac:dyDescent="0.2">
      <c r="A25" s="52">
        <f>'5.2.тариф на прот-ть во'!B27</f>
        <v>2</v>
      </c>
      <c r="B25" s="52">
        <f>'5.2.тариф на прот-ть во'!C27</f>
        <v>200</v>
      </c>
      <c r="C25" s="79">
        <f>'5.2.тариф на прот-ть во'!D27*1000</f>
        <v>11326.630934063251</v>
      </c>
      <c r="D25" s="79">
        <f>'5.2.тариф на прот-ть во'!E27*1000</f>
        <v>11870.309218898286</v>
      </c>
      <c r="E25" s="79">
        <f>'5.2.тариф на прот-ть во'!F27*1000</f>
        <v>12416.343442967607</v>
      </c>
      <c r="F25" s="219"/>
    </row>
    <row r="26" spans="1:6" x14ac:dyDescent="0.2">
      <c r="A26" s="52">
        <f>'5.2.тариф на прот-ть во'!B28</f>
        <v>3</v>
      </c>
      <c r="B26" s="68">
        <v>250</v>
      </c>
      <c r="C26" s="79">
        <f>'5.2.тариф на прот-ть во'!D28*1000</f>
        <v>13185.706870483877</v>
      </c>
      <c r="D26" s="79">
        <f>'5.2.тариф на прот-ть во'!E28*1000</f>
        <v>13818.620800267099</v>
      </c>
      <c r="E26" s="79">
        <f>'5.2.тариф на прот-ть во'!F28*1000</f>
        <v>14454.277357079385</v>
      </c>
      <c r="F26" s="219"/>
    </row>
    <row r="27" spans="1:6" x14ac:dyDescent="0.2">
      <c r="A27" s="52">
        <f>'5.2.тариф на прот-ть во'!B29</f>
        <v>4</v>
      </c>
      <c r="B27" s="68" t="s">
        <v>84</v>
      </c>
      <c r="C27" s="79">
        <f>'5.2.тариф на прот-ть во'!D29*1000</f>
        <v>24770.852020102502</v>
      </c>
      <c r="D27" s="79">
        <f>'5.2.тариф на прот-ть во'!E29*1000</f>
        <v>25959.852917067423</v>
      </c>
      <c r="E27" s="79">
        <f>'5.2.тариф на прот-ть во'!F29*1000</f>
        <v>27154.006151252521</v>
      </c>
      <c r="F27" s="219"/>
    </row>
  </sheetData>
  <mergeCells count="5">
    <mergeCell ref="A9:D9"/>
    <mergeCell ref="A21:D21"/>
    <mergeCell ref="A5:B5"/>
    <mergeCell ref="A6:B6"/>
    <mergeCell ref="A4:B4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4</vt:i4>
      </vt:variant>
    </vt:vector>
  </HeadingPairs>
  <TitlesOfParts>
    <vt:vector size="13" baseType="lpstr">
      <vt:lpstr>1.перечень мероприятий</vt:lpstr>
      <vt:lpstr>2.перечень подключаемых</vt:lpstr>
      <vt:lpstr>2.1 тариф на нагрузку</vt:lpstr>
      <vt:lpstr>3.укр норм</vt:lpstr>
      <vt:lpstr>4.протяж-ть</vt:lpstr>
      <vt:lpstr>5.1.тариф на прот-ть вс</vt:lpstr>
      <vt:lpstr>5.2.тариф на прот-ть во</vt:lpstr>
      <vt:lpstr>6.ФП</vt:lpstr>
      <vt:lpstr>ТАРИФЫ</vt:lpstr>
      <vt:lpstr>'1.перечень мероприятий'!Область_печати</vt:lpstr>
      <vt:lpstr>'2.перечень подключаемых'!Область_печати</vt:lpstr>
      <vt:lpstr>'5.1.тариф на прот-ть вс'!Область_печати</vt:lpstr>
      <vt:lpstr>'6.ФП'!Область_печати</vt:lpstr>
    </vt:vector>
  </TitlesOfParts>
  <Company>Плановый отдел Водоканал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Елена Васильевна Шевченко</cp:lastModifiedBy>
  <cp:lastPrinted>2023-11-02T08:57:55Z</cp:lastPrinted>
  <dcterms:created xsi:type="dcterms:W3CDTF">2007-10-23T07:47:55Z</dcterms:created>
  <dcterms:modified xsi:type="dcterms:W3CDTF">2023-11-02T08:58:23Z</dcterms:modified>
</cp:coreProperties>
</file>