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\\10.62.0.15\Biblioteka\Документы РЭК\Приказы_РЭК\Приказы об утверждении инвест программ через ПРАВЛЕНИЕ\2025\Приказ 48-ип от 29_10_2025 АО РИР Энерго 2026-2028_тэ\"/>
    </mc:Choice>
  </mc:AlternateContent>
  <xr:revisionPtr revIDLastSave="0" documentId="13_ncr:1_{984D56C7-9CF1-41E0-A701-FB9F9E9A1D1C}" xr6:coauthVersionLast="45" xr6:coauthVersionMax="47" xr10:uidLastSave="{00000000-0000-0000-0000-000000000000}"/>
  <bookViews>
    <workbookView xWindow="5595" yWindow="690" windowWidth="22440" windowHeight="14715" xr2:uid="{00000000-000D-0000-FFFF-FFFF00000000}"/>
  </bookViews>
  <sheets>
    <sheet name="1-ИП ТС" sheetId="1" r:id="rId1"/>
    <sheet name="2-ИП ТС" sheetId="2" r:id="rId2"/>
    <sheet name="3-ИП ТС" sheetId="3" r:id="rId3"/>
    <sheet name="4-ИП ТС" sheetId="4" r:id="rId4"/>
    <sheet name="5-ИП ТС (РЭК)" sheetId="8" r:id="rId5"/>
  </sheets>
  <externalReferences>
    <externalReference r:id="rId6"/>
  </externalReferences>
  <definedNames>
    <definedName name="_xlnm._FilterDatabase" localSheetId="1" hidden="1">'2-ИП ТС'!$A$13:$AI$82</definedName>
    <definedName name="_xlnm.Print_Titles" localSheetId="1">'2-ИП ТС'!$8:$13</definedName>
    <definedName name="_xlnm.Print_Area" localSheetId="0">'1-ИП ТС'!$A$1:$B$23</definedName>
    <definedName name="_xlnm.Print_Area" localSheetId="1">'2-ИП ТС'!$A$2:$AI$68</definedName>
    <definedName name="_xlnm.Print_Area" localSheetId="2">'3-ИП ТС'!$A$1:$J$32</definedName>
    <definedName name="_xlnm.Print_Area" localSheetId="3">'4-ИП ТС'!$A$2:$W$21</definedName>
    <definedName name="_xlnm.Print_Area" localSheetId="4">'5-ИП ТС (РЭК)'!$A$3:$M$44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5" i="8" l="1"/>
  <c r="I14" i="8" l="1"/>
  <c r="L42" i="8"/>
  <c r="K42" i="8" s="1"/>
  <c r="J42" i="8" s="1"/>
  <c r="I42" i="8" s="1"/>
  <c r="C42" i="8" s="1"/>
  <c r="L41" i="8"/>
  <c r="K41" i="8" s="1"/>
  <c r="H41" i="8"/>
  <c r="G41" i="8"/>
  <c r="L40" i="8"/>
  <c r="K40" i="8" s="1"/>
  <c r="H40" i="8"/>
  <c r="G40" i="8"/>
  <c r="F40" i="8"/>
  <c r="L39" i="8"/>
  <c r="K39" i="8"/>
  <c r="J39" i="8" s="1"/>
  <c r="H39" i="8"/>
  <c r="G39" i="8"/>
  <c r="F39" i="8"/>
  <c r="L38" i="8"/>
  <c r="K38" i="8" s="1"/>
  <c r="H38" i="8"/>
  <c r="G38" i="8"/>
  <c r="H37" i="8"/>
  <c r="G37" i="8"/>
  <c r="L36" i="8"/>
  <c r="K36" i="8" s="1"/>
  <c r="H36" i="8"/>
  <c r="G36" i="8"/>
  <c r="F36" i="8"/>
  <c r="L35" i="8"/>
  <c r="K35" i="8" s="1"/>
  <c r="H35" i="8"/>
  <c r="G35" i="8"/>
  <c r="L34" i="8"/>
  <c r="K34" i="8" s="1"/>
  <c r="H34" i="8"/>
  <c r="G34" i="8"/>
  <c r="F34" i="8"/>
  <c r="L33" i="8"/>
  <c r="K33" i="8" s="1"/>
  <c r="H33" i="8"/>
  <c r="G33" i="8"/>
  <c r="L32" i="8"/>
  <c r="K32" i="8" s="1"/>
  <c r="H32" i="8"/>
  <c r="G32" i="8"/>
  <c r="F32" i="8"/>
  <c r="L31" i="8"/>
  <c r="K31" i="8" s="1"/>
  <c r="H31" i="8"/>
  <c r="G31" i="8"/>
  <c r="F31" i="8"/>
  <c r="L30" i="8"/>
  <c r="K30" i="8" s="1"/>
  <c r="H30" i="8"/>
  <c r="G30" i="8"/>
  <c r="F30" i="8"/>
  <c r="J29" i="8"/>
  <c r="I29" i="8" s="1"/>
  <c r="F29" i="8" s="1"/>
  <c r="B29" i="8"/>
  <c r="J28" i="8"/>
  <c r="I28" i="8" s="1"/>
  <c r="F28" i="8" s="1"/>
  <c r="B28" i="8"/>
  <c r="J27" i="8"/>
  <c r="I27" i="8" s="1"/>
  <c r="B27" i="8"/>
  <c r="J26" i="8"/>
  <c r="I26" i="8" s="1"/>
  <c r="B26" i="8"/>
  <c r="L25" i="8"/>
  <c r="K25" i="8"/>
  <c r="I25" i="8" s="1"/>
  <c r="B25" i="8"/>
  <c r="J24" i="8"/>
  <c r="I24" i="8" s="1"/>
  <c r="F24" i="8" s="1"/>
  <c r="B24" i="8"/>
  <c r="J23" i="8"/>
  <c r="I23" i="8" s="1"/>
  <c r="F23" i="8" s="1"/>
  <c r="B23" i="8"/>
  <c r="J22" i="8"/>
  <c r="I22" i="8" s="1"/>
  <c r="F22" i="8" s="1"/>
  <c r="B22" i="8"/>
  <c r="J21" i="8"/>
  <c r="I21" i="8"/>
  <c r="F21" i="8" s="1"/>
  <c r="H13" i="8"/>
  <c r="H12" i="8" s="1"/>
  <c r="B21" i="8"/>
  <c r="K20" i="8"/>
  <c r="I20" i="8"/>
  <c r="B20" i="8"/>
  <c r="K19" i="8"/>
  <c r="I19" i="8" s="1"/>
  <c r="G19" i="8" s="1"/>
  <c r="B19" i="8"/>
  <c r="K18" i="8"/>
  <c r="I18" i="8" s="1"/>
  <c r="G18" i="8" s="1"/>
  <c r="B18" i="8"/>
  <c r="L17" i="8"/>
  <c r="I17" i="8"/>
  <c r="F17" i="8" s="1"/>
  <c r="B17" i="8"/>
  <c r="K16" i="8"/>
  <c r="I16" i="8" s="1"/>
  <c r="G16" i="8" s="1"/>
  <c r="G20" i="8" s="1"/>
  <c r="B16" i="8"/>
  <c r="K15" i="8"/>
  <c r="J15" i="8"/>
  <c r="I15" i="8"/>
  <c r="F15" i="8" s="1"/>
  <c r="B15" i="8"/>
  <c r="L13" i="8"/>
  <c r="K13" i="8"/>
  <c r="J13" i="8"/>
  <c r="I13" i="8" s="1"/>
  <c r="D13" i="8"/>
  <c r="C13" i="8"/>
  <c r="G16" i="3"/>
  <c r="F16" i="3"/>
  <c r="T36" i="2"/>
  <c r="F26" i="8" l="1"/>
  <c r="E26" i="8" s="1"/>
  <c r="E34" i="8"/>
  <c r="J34" i="8"/>
  <c r="F25" i="8"/>
  <c r="E25" i="8" s="1"/>
  <c r="E40" i="8"/>
  <c r="J40" i="8"/>
  <c r="F20" i="8"/>
  <c r="F13" i="8" s="1"/>
  <c r="E27" i="8"/>
  <c r="F27" i="8"/>
  <c r="E31" i="8"/>
  <c r="J31" i="8"/>
  <c r="E36" i="8"/>
  <c r="J36" i="8"/>
  <c r="K12" i="8"/>
  <c r="E22" i="8"/>
  <c r="E39" i="8"/>
  <c r="F33" i="8"/>
  <c r="E21" i="8"/>
  <c r="G13" i="8"/>
  <c r="E23" i="8"/>
  <c r="E30" i="8"/>
  <c r="J30" i="8"/>
  <c r="E32" i="8"/>
  <c r="J32" i="8"/>
  <c r="E24" i="8"/>
  <c r="E29" i="8"/>
  <c r="E35" i="8"/>
  <c r="J35" i="8"/>
  <c r="E38" i="8"/>
  <c r="J38" i="8"/>
  <c r="K37" i="8"/>
  <c r="E37" i="8" s="1"/>
  <c r="E33" i="8"/>
  <c r="J33" i="8"/>
  <c r="I39" i="8"/>
  <c r="C39" i="8" s="1"/>
  <c r="D39" i="8"/>
  <c r="E41" i="8"/>
  <c r="J41" i="8"/>
  <c r="F38" i="8"/>
  <c r="L37" i="8"/>
  <c r="F37" i="8" s="1"/>
  <c r="F35" i="8"/>
  <c r="F41" i="8"/>
  <c r="L12" i="8"/>
  <c r="E28" i="8"/>
  <c r="W45" i="2"/>
  <c r="W35" i="2"/>
  <c r="W39" i="2"/>
  <c r="I36" i="8" l="1"/>
  <c r="C36" i="8" s="1"/>
  <c r="D36" i="8"/>
  <c r="I34" i="8"/>
  <c r="C34" i="8" s="1"/>
  <c r="D34" i="8"/>
  <c r="I31" i="8"/>
  <c r="C31" i="8" s="1"/>
  <c r="D31" i="8"/>
  <c r="I40" i="8"/>
  <c r="C40" i="8" s="1"/>
  <c r="D40" i="8"/>
  <c r="G12" i="8"/>
  <c r="D41" i="8"/>
  <c r="I41" i="8"/>
  <c r="C41" i="8" s="1"/>
  <c r="D35" i="8"/>
  <c r="I35" i="8"/>
  <c r="C35" i="8" s="1"/>
  <c r="J12" i="8"/>
  <c r="I12" i="8" s="1"/>
  <c r="I30" i="8"/>
  <c r="C30" i="8" s="1"/>
  <c r="C12" i="8" s="1"/>
  <c r="D30" i="8"/>
  <c r="D12" i="8" s="1"/>
  <c r="D38" i="8"/>
  <c r="I38" i="8"/>
  <c r="C38" i="8" s="1"/>
  <c r="J37" i="8"/>
  <c r="E13" i="8"/>
  <c r="E12" i="8" s="1"/>
  <c r="D32" i="8"/>
  <c r="I32" i="8"/>
  <c r="C32" i="8" s="1"/>
  <c r="I33" i="8"/>
  <c r="C33" i="8" s="1"/>
  <c r="D33" i="8"/>
  <c r="F12" i="8"/>
  <c r="W38" i="2"/>
  <c r="W34" i="2"/>
  <c r="I37" i="8" l="1"/>
  <c r="C37" i="8" s="1"/>
  <c r="D37" i="8"/>
  <c r="B25" i="3"/>
  <c r="X50" i="2"/>
  <c r="W50" i="2"/>
  <c r="V50" i="2"/>
  <c r="Y36" i="2"/>
  <c r="T43" i="2"/>
  <c r="T49" i="2"/>
  <c r="R49" i="2" s="1"/>
  <c r="T48" i="2"/>
  <c r="R48" i="2" s="1"/>
  <c r="T47" i="2"/>
  <c r="R47" i="2" s="1"/>
  <c r="T46" i="2"/>
  <c r="R46" i="2" s="1"/>
  <c r="T45" i="2"/>
  <c r="R45" i="2" s="1"/>
  <c r="U44" i="2"/>
  <c r="T44" i="2"/>
  <c r="R44" i="2" s="1"/>
  <c r="R43" i="2"/>
  <c r="Y43" i="2" s="1"/>
  <c r="T42" i="2"/>
  <c r="R42" i="2" s="1"/>
  <c r="T41" i="2"/>
  <c r="R41" i="2" s="1"/>
  <c r="B20" i="4" l="1"/>
  <c r="B19" i="4"/>
  <c r="B18" i="4"/>
  <c r="B17" i="4"/>
  <c r="B16" i="4"/>
  <c r="B15" i="4"/>
  <c r="B24" i="3"/>
  <c r="B23" i="3"/>
  <c r="B22" i="3"/>
  <c r="B21" i="3"/>
  <c r="B20" i="3"/>
  <c r="H37" i="2" l="1"/>
  <c r="T34" i="2" l="1"/>
  <c r="T35" i="2"/>
  <c r="T37" i="2"/>
  <c r="T38" i="2"/>
  <c r="T39" i="2"/>
  <c r="Y49" i="2" l="1"/>
  <c r="Y44" i="2"/>
  <c r="Y42" i="2"/>
  <c r="Y41" i="2"/>
  <c r="Y48" i="2"/>
  <c r="Y47" i="2"/>
  <c r="Y46" i="2"/>
  <c r="Y45" i="2"/>
  <c r="R35" i="2"/>
  <c r="Y35" i="2" s="1"/>
  <c r="R36" i="2"/>
  <c r="R37" i="2"/>
  <c r="Y37" i="2" s="1"/>
  <c r="R38" i="2"/>
  <c r="Y38" i="2" s="1"/>
  <c r="R39" i="2"/>
  <c r="Y39" i="2" s="1"/>
  <c r="R34" i="2"/>
  <c r="Y34" i="2" s="1"/>
  <c r="U50" i="2" l="1"/>
  <c r="M35" i="2" l="1"/>
  <c r="L35" i="2"/>
  <c r="K35" i="2"/>
  <c r="N35" i="2"/>
  <c r="N36" i="2"/>
  <c r="N34" i="2"/>
  <c r="L36" i="2" l="1"/>
  <c r="L37" i="2"/>
  <c r="L38" i="2"/>
  <c r="L39" i="2"/>
  <c r="L34" i="2"/>
  <c r="K36" i="2" l="1"/>
  <c r="M36" i="2"/>
  <c r="K37" i="2"/>
  <c r="M37" i="2"/>
  <c r="K38" i="2"/>
  <c r="M38" i="2"/>
  <c r="K39" i="2"/>
  <c r="M39" i="2"/>
  <c r="M34" i="2" l="1"/>
  <c r="K34" i="2"/>
  <c r="AI66" i="2" l="1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S66" i="2"/>
  <c r="R65" i="2"/>
  <c r="T65" i="2" s="1"/>
  <c r="R64" i="2"/>
  <c r="T64" i="2" s="1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S54" i="2"/>
  <c r="R53" i="2"/>
  <c r="T53" i="2" s="1"/>
  <c r="R52" i="2"/>
  <c r="T52" i="2" s="1"/>
  <c r="AI50" i="2"/>
  <c r="AH50" i="2"/>
  <c r="AG50" i="2"/>
  <c r="AF50" i="2"/>
  <c r="AE50" i="2"/>
  <c r="AD50" i="2"/>
  <c r="AC50" i="2"/>
  <c r="AB50" i="2"/>
  <c r="AA50" i="2"/>
  <c r="Z50" i="2"/>
  <c r="S50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V67" i="2" l="1"/>
  <c r="T66" i="2"/>
  <c r="AA67" i="2"/>
  <c r="AF67" i="2"/>
  <c r="Z67" i="2"/>
  <c r="T54" i="2"/>
  <c r="W67" i="2"/>
  <c r="AH67" i="2"/>
  <c r="AD67" i="2"/>
  <c r="AB67" i="2"/>
  <c r="S67" i="2"/>
  <c r="X67" i="2"/>
  <c r="AG67" i="2"/>
  <c r="AC67" i="2"/>
  <c r="AE67" i="2"/>
  <c r="AI67" i="2"/>
  <c r="U67" i="2"/>
  <c r="R54" i="2"/>
  <c r="R50" i="2"/>
  <c r="R66" i="2"/>
  <c r="T50" i="2" l="1"/>
  <c r="T67" i="2" s="1"/>
  <c r="Y50" i="2"/>
  <c r="Y67" i="2" s="1"/>
  <c r="R6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Litvinova_TV</author>
  </authors>
  <commentList>
    <comment ref="H3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Litvinova_TV:</t>
        </r>
        <r>
          <rPr>
            <sz val="9"/>
            <color indexed="81"/>
            <rFont val="Tahoma"/>
            <family val="2"/>
            <charset val="204"/>
          </rPr>
          <t xml:space="preserve">
2026г - Ду600 - 552м в 1трубн                             2027г- Ду500-352м в 1трубн</t>
        </r>
      </text>
    </comment>
    <comment ref="H3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Litvinova_TV:</t>
        </r>
        <r>
          <rPr>
            <sz val="9"/>
            <color indexed="81"/>
            <rFont val="Tahoma"/>
            <family val="2"/>
            <charset val="204"/>
          </rPr>
          <t xml:space="preserve">
2028г 1 этап- 598м                             2029г 2 этап -342
м
</t>
        </r>
      </text>
    </comment>
  </commentList>
</comments>
</file>

<file path=xl/sharedStrings.xml><?xml version="1.0" encoding="utf-8"?>
<sst xmlns="http://schemas.openxmlformats.org/spreadsheetml/2006/main" count="412" uniqueCount="308">
  <si>
    <t xml:space="preserve">Паспорт инвестиционной программы организации, осуществляющей регулируемые виды деятельности в сфере теплоснабжения </t>
  </si>
  <si>
    <t>(наименование регулируемой организации)</t>
  </si>
  <si>
    <t>Наименование регулируемой организации, в отношении которой разрабатывается инвестиционная программа в сфере теплоснабжения</t>
  </si>
  <si>
    <t>Местонахождение регулируемой организации</t>
  </si>
  <si>
    <t>Сроки реализации инвестиционной программы</t>
  </si>
  <si>
    <t>Лицо, ответственное за разработку инвестиционной программы</t>
  </si>
  <si>
    <t>Контакты ответственных за разработку инвестиционной программы лиц</t>
  </si>
  <si>
    <t>Наименование исполнительного органа субъекта Российской Федерации или органа местного самоуправления, утвердившего инвестиционную программу</t>
  </si>
  <si>
    <t>Местонахождение исполнительного органа субъекта Российской Федерации или органа местного самоуправления, утвердившего инвестиционную программу</t>
  </si>
  <si>
    <t>Должностное лицо уполномоченного ответственного органа, утвердившее инвестиционную программу</t>
  </si>
  <si>
    <t>Контакты ответственных за утверждение инвестиционной программы лиц</t>
  </si>
  <si>
    <t>Наименование органа местного самоуправления, согласовавшего инвестиционную программу</t>
  </si>
  <si>
    <t>Местонахождение органа местного самоуправления, согласовавшего инвестиционную программу</t>
  </si>
  <si>
    <t>Должностное лицо уполномоченного ответственного органа, согласовавшее инвестиционную программу</t>
  </si>
  <si>
    <t>Контакты ответственных за согласование инвестиционной программы лиц</t>
  </si>
  <si>
    <t>М.П.</t>
  </si>
  <si>
    <t>______________________ А.В. Нечаев</t>
  </si>
  <si>
    <t>Форма № 2-ИП ТС</t>
  </si>
  <si>
    <t>Инвестиционная программа</t>
  </si>
  <si>
    <t xml:space="preserve">в сфере теплоснабжения на </t>
  </si>
  <si>
    <t>год</t>
  </si>
  <si>
    <t>№ п/п</t>
  </si>
  <si>
    <t>Наименование мероприятий</t>
  </si>
  <si>
    <t>Кадастровый номер объекта (участка объекта)</t>
  </si>
  <si>
    <t>Вид объекта</t>
  </si>
  <si>
    <t>Описание и место расположение объекта</t>
  </si>
  <si>
    <t>Основные технические характеристики</t>
  </si>
  <si>
    <t>Год начала реали-зации</t>
  </si>
  <si>
    <t>Год окон-чания реали-зации</t>
  </si>
  <si>
    <t>Расходы на реализацию мероприятий в прогнозных ценах, тыс. руб. без НДС</t>
  </si>
  <si>
    <t>Расшифровка источников финансирования инвестиционной программы, тыс. руб. без НДС</t>
  </si>
  <si>
    <t>Наименование и значение показателя</t>
  </si>
  <si>
    <t>Плановые расходы</t>
  </si>
  <si>
    <t>Финансирование, в т.ч. по годам</t>
  </si>
  <si>
    <t>Аморти-зация (стр. 1.1 ФП)</t>
  </si>
  <si>
    <t>Прибыль, направ-ленная на инвестиции  (стр. 1.2 ФП)</t>
  </si>
  <si>
    <t>Средства, полученные за счет платы за подклю-чение  (стр. 1.3 ФП)</t>
  </si>
  <si>
    <t>Прочие собствен-ные средства  (стр. 1.4 ФП)</t>
  </si>
  <si>
    <t>Экономия расходов (стр.1.5 ФП)</t>
  </si>
  <si>
    <t>Расходы на оплату лизинговых платежей по договору финансовой аренды (лизинга)  (стр. 1.6 ФП)</t>
  </si>
  <si>
    <t>Иные собствен-ные средства  (стр. 2 ФП)</t>
  </si>
  <si>
    <t>Привлечен-ные средства на возвратной основе  (стр. 3 ФП)</t>
  </si>
  <si>
    <t>Бюджетные средства по каждой системе 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 (стр. 4 ФП)</t>
  </si>
  <si>
    <t>Прочие источники финанси-рования (стр. 5 ФП)</t>
  </si>
  <si>
    <t>до реализации мероприятия</t>
  </si>
  <si>
    <t>после реализации мероприятия</t>
  </si>
  <si>
    <t>в результате реализации мероприя-тий инвестици-онной программы</t>
  </si>
  <si>
    <t>связанную с сохранением потерь в тепловых сетях, сменой видов и (или) марки основного и (или) резервного топлива на источниках тепловой энергии, реализацией энергосервисного договора (контракта) в размере, определенном по решению регулируемой организации, плату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систем)</t>
  </si>
  <si>
    <t>Тепловая сеть</t>
  </si>
  <si>
    <t>Тепловая нагрузка, Гкал/ч</t>
  </si>
  <si>
    <t>Всего:</t>
  </si>
  <si>
    <t>в том числе:</t>
  </si>
  <si>
    <t>Условный диаметр, мм</t>
  </si>
  <si>
    <t>Пропускная способ-ность, т/ч</t>
  </si>
  <si>
    <t>Протяжен-ность (в однотрубном исчислении), км</t>
  </si>
  <si>
    <t>Способ прокладки</t>
  </si>
  <si>
    <t>ПИР</t>
  </si>
  <si>
    <t>СМР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</si>
  <si>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</si>
  <si>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</si>
  <si>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</si>
  <si>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</si>
  <si>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</si>
  <si>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</si>
  <si>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</si>
  <si>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</si>
  <si>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</si>
  <si>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</si>
  <si>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8</t>
  </si>
  <si>
    <t>9</t>
  </si>
  <si>
    <t>10.1</t>
  </si>
  <si>
    <t>10.2</t>
  </si>
  <si>
    <t>10.3</t>
  </si>
  <si>
    <t>10.4</t>
  </si>
  <si>
    <t>10.5</t>
  </si>
  <si>
    <t>10.6</t>
  </si>
  <si>
    <t>10.7</t>
  </si>
  <si>
    <t>11.1</t>
  </si>
  <si>
    <t>11.2</t>
  </si>
  <si>
    <t>11.3</t>
  </si>
  <si>
    <t>11.4</t>
  </si>
  <si>
    <t>11.5.1</t>
  </si>
  <si>
    <t>11.5.2</t>
  </si>
  <si>
    <t>11.6</t>
  </si>
  <si>
    <t>11.7</t>
  </si>
  <si>
    <t>11.8</t>
  </si>
  <si>
    <t>11.9</t>
  </si>
  <si>
    <t>11.10</t>
  </si>
  <si>
    <t>Группа 1. Строительство, реконструкция или модернизация объектов в целях подключения потребителей:</t>
  </si>
  <si>
    <t>1.1. Строительство новых тепловых сетей в целях подключения потребителей</t>
  </si>
  <si>
    <t>1.1.1.</t>
  </si>
  <si>
    <t>1.1.2.</t>
  </si>
  <si>
    <t>1.2. Строительство иных объектов системы централизованного теплоснабжения, за исключением тепловых сетей, в целях подключения потребителей</t>
  </si>
  <si>
    <t>1.2.1.</t>
  </si>
  <si>
    <t>1.2.2.</t>
  </si>
  <si>
    <t>1.3. Увеличение пропускной способности существующих тепловых сетей в целях подключения потребителей</t>
  </si>
  <si>
    <t>1.3.1.</t>
  </si>
  <si>
    <t>1.3.2.</t>
  </si>
  <si>
    <t>1.4. Увеличение мощности и производительности существующих объектов централизованного теплоснабжения, за исключением тепловых сетей, в целях подключения потребителей</t>
  </si>
  <si>
    <t>1.4.1.</t>
  </si>
  <si>
    <t>1.4.2.</t>
  </si>
  <si>
    <t>Всего по группе 1.</t>
  </si>
  <si>
    <t>Группа 2. Строительство новых объектов системы централизованного теплоснабжения, не связанных с подключением новых потребителей, в том числе строительство новых тепловых сетей</t>
  </si>
  <si>
    <t>Всего по группе 2.</t>
  </si>
  <si>
    <t>Группа 3. Реконструкция или модернизация существующих объектов в целях снижения уровня износа существующих объектов и (или) поставки энергии от разных источников</t>
  </si>
  <si>
    <t>3.1. Реконструкция или модернизация существующих тепловых сетей</t>
  </si>
  <si>
    <t>3.1.1</t>
  </si>
  <si>
    <t>канальная</t>
  </si>
  <si>
    <t>бесканальная</t>
  </si>
  <si>
    <t>3.1.2</t>
  </si>
  <si>
    <t>3.1.3</t>
  </si>
  <si>
    <t>3.1.4</t>
  </si>
  <si>
    <t>3.1.5</t>
  </si>
  <si>
    <t>3.1.6</t>
  </si>
  <si>
    <t>3.2. Реконструкция или модернизация существующих объектов системы централизованного теплоснабжения, за исключением тепловых сетей</t>
  </si>
  <si>
    <t>3.2.2</t>
  </si>
  <si>
    <t>3.2.3</t>
  </si>
  <si>
    <t>3.2.4</t>
  </si>
  <si>
    <t>3.2.5</t>
  </si>
  <si>
    <t>3.2.6</t>
  </si>
  <si>
    <t>Всего по группе 3.</t>
  </si>
  <si>
    <t>Группа 4. Мероприятия, направленные на снижение негативного воздействия на окружающую среду, достижение плановых значений показателей надежности и энергетической эффективности объектов теплоснабжения, повышение эффективности работы систем централизованного теплоснабжения</t>
  </si>
  <si>
    <t>4.1.1</t>
  </si>
  <si>
    <t>4.1.2</t>
  </si>
  <si>
    <t>Всего по группе 4.</t>
  </si>
  <si>
    <t>Группа 5. Вывод из эксплуатации, консервация и демонтаж объектов системы централизованного теплоснабжения</t>
  </si>
  <si>
    <t>5.1. Вывод из эксплуатации, консервация и демонтаж тепловых сетей</t>
  </si>
  <si>
    <t>5.1.1.</t>
  </si>
  <si>
    <t>5.1.2.</t>
  </si>
  <si>
    <t>5.2. Вывод из эксплуатации, консервация и демонтаж иных объектов системы централизованного теплоснабжения, за исключением тепловых сетей</t>
  </si>
  <si>
    <t>5.2.1.</t>
  </si>
  <si>
    <t>5.2.2.</t>
  </si>
  <si>
    <t>Всего по группе 5.</t>
  </si>
  <si>
    <t>Группа 6. Мероприятия, предусматривающие капитальные вложения в объекты основных средств и нематериальные активы регулируемой организации, обусловленные необходимостью соблюдения регулируемыми организациями обязательных требований, установленных законодательством Российской Федерации и связанных с осуществлением деятельности в сфере теплоснабжения, включая мероприятия по обеспечению безопасности и антитеррористической защищенности объектов топливно-энергетического комплекса, безопасности критической информационной инфраструктуры</t>
  </si>
  <si>
    <t>6.1.1</t>
  </si>
  <si>
    <t>6.1.2</t>
  </si>
  <si>
    <t>Всего по группе 6.</t>
  </si>
  <si>
    <t>ИТОГО по программе</t>
  </si>
  <si>
    <t>Заместитель управляющего директора филиала - главный инженер</t>
  </si>
  <si>
    <t>А.В. Нечаев</t>
  </si>
  <si>
    <t>(Ф.И.О.)</t>
  </si>
  <si>
    <t>Плановые значения показателей, достижение которых предусмотрено в результате реализации мероприятий инвестиционной программы</t>
  </si>
  <si>
    <t>№
п/п</t>
  </si>
  <si>
    <t>Наименование показателя</t>
  </si>
  <si>
    <t>Ед. изм.</t>
  </si>
  <si>
    <t>Плановые значения</t>
  </si>
  <si>
    <t>Текущее значение</t>
  </si>
  <si>
    <t>в т.ч. по годам реализации</t>
  </si>
  <si>
    <t>Удельный расход электрической энергии на транспортировку теплоносителя</t>
  </si>
  <si>
    <t>кВт∙ч/м3</t>
  </si>
  <si>
    <t>Удельный расход условного топлива на выработку единицы тепловой энергии и (или) теплоносителя</t>
  </si>
  <si>
    <t>т.у.т./Гкал</t>
  </si>
  <si>
    <t>Не оказывает воздействия</t>
  </si>
  <si>
    <t>т.у.т./м3</t>
  </si>
  <si>
    <t>Объем присоединяемой тепловой нагрузки новых потребителей</t>
  </si>
  <si>
    <t>Гкал/ч</t>
  </si>
  <si>
    <t>Не предусмотрено</t>
  </si>
  <si>
    <t>Процент износа объектов системы теплоснабжения с выделением процента износа объектов, существующих на начало реализации инвестиционной программы</t>
  </si>
  <si>
    <t>%</t>
  </si>
  <si>
    <t>Потери тепловой энергии при передаче тепловой энергии по тепловым сетям</t>
  </si>
  <si>
    <t>Гкал в год</t>
  </si>
  <si>
    <t>% от полезного отпуска тепловой энергии</t>
  </si>
  <si>
    <t>Потери теплоносителя при передаче тепловой энергии по тепловым сетям</t>
  </si>
  <si>
    <t xml:space="preserve">тонн в год для воды </t>
  </si>
  <si>
    <t xml:space="preserve">куб. м для пара </t>
  </si>
  <si>
    <t>Отсутствуют</t>
  </si>
  <si>
    <t xml:space="preserve">Показатели, характеризующие снижение негативного воздействия на окружающую среду в соответствии с подпунктом "ж" пункта 10 Правил согласования и утверждения инвестиционных программ организаций, осуществляющих регулируемые виды деятельности в сфере теплоснабжения, а также требований к составу и содержанию таких программ (за исключением таких программ, утверждаемых в соответствии с законодательством Российской Федерации об электроэнергетике), утвержденных постановлением Правительства Российской Федерации от 5 мая 2014 г. N 410 </t>
  </si>
  <si>
    <t>в соответствии с законода-тельством РФ об охране окружающей среды</t>
  </si>
  <si>
    <t>7.1.</t>
  </si>
  <si>
    <t>7.2.</t>
  </si>
  <si>
    <t>подпись</t>
  </si>
  <si>
    <t>Ф.И.О.</t>
  </si>
  <si>
    <t xml:space="preserve">Показатели надежности и энергетической эффективности объектов централизованного теплоснабжения </t>
  </si>
  <si>
    <t xml:space="preserve">N п/п </t>
  </si>
  <si>
    <t xml:space="preserve">Наименование объекта </t>
  </si>
  <si>
    <t xml:space="preserve">Показатели надежности </t>
  </si>
  <si>
    <t xml:space="preserve">Показатели энергетической эффективности </t>
  </si>
  <si>
    <t xml:space="preserve">Количество прекращений подачи тепловой энергии, теплоносителя в результате технологических нарушений на тепловых сетях на 1 км тепловых сетей </t>
  </si>
  <si>
    <t xml:space="preserve">Количество прекращений подачи тепловой энергии, теплоносителя в результате технологических нарушений на источниках тепловой энергии на 1 Гкал/час установленной мощности </t>
  </si>
  <si>
    <t>Удельный расход топлива на производство единицы тепловой энергии, отпускаемой с коллекторов источников тепловой энергии (для организаций, эксплуатирующих объекты теплоснабжения на основании концессионного соглашения дополнительно указываются по каждому объекту теплоснабжения)</t>
  </si>
  <si>
    <t xml:space="preserve">Отношение величины технологических потерь тепловой энергии, теплоносителя к материальной характеристике тепловой сети </t>
  </si>
  <si>
    <t>Величина технологических потерь при передаче тепловой энергии, теплоносителя по тепловым сетям (для организаций, эксплуатирующих объекты теплоснабжения на основании концессионного соглашения дополнительно указываются по каждому участку тепловой сети)</t>
  </si>
  <si>
    <t xml:space="preserve">Плановое значение </t>
  </si>
  <si>
    <t>Форма № 5-ИП ТС</t>
  </si>
  <si>
    <t>Финансовый план</t>
  </si>
  <si>
    <t>Источники финансирования</t>
  </si>
  <si>
    <t>Расходы на реализацию инвестиционной программы (тыс.руб. без НДС) (с использованием прогнозных индексов цен)</t>
  </si>
  <si>
    <t xml:space="preserve">По мероприятиям, согласно Формы N 2-ИП ТС </t>
  </si>
  <si>
    <t>по видам деятельности</t>
  </si>
  <si>
    <t>Всего</t>
  </si>
  <si>
    <t>по годам реализации</t>
  </si>
  <si>
    <t xml:space="preserve">Вид деятель-ности </t>
  </si>
  <si>
    <t>1.</t>
  </si>
  <si>
    <t>Собственные средства</t>
  </si>
  <si>
    <t>1.1.</t>
  </si>
  <si>
    <t xml:space="preserve">амортизационные отчисления с выделением результатов переоценки основных средств и нематериальных активов </t>
  </si>
  <si>
    <t>1.2.</t>
  </si>
  <si>
    <t xml:space="preserve">расходы на капитальные вложения (инвестиции), финансируемые за счет нормативной прибыли, учитываемой в необходимой валовой выручке </t>
  </si>
  <si>
    <t>1.3.</t>
  </si>
  <si>
    <t xml:space="preserve">экономия расходов </t>
  </si>
  <si>
    <t xml:space="preserve">достигнутая в результате реализации мероприятий инвестиционной программы </t>
  </si>
  <si>
    <t xml:space="preserve">связанная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энергосервисного договора (контракта) в размере, определенном по решению регулируемой организации </t>
  </si>
  <si>
    <t>1.4.</t>
  </si>
  <si>
    <t>плата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систем)</t>
  </si>
  <si>
    <t>1.5.</t>
  </si>
  <si>
    <t>расходы на уплату лизинговых платежей по договору финансовой аренды (лизинга)</t>
  </si>
  <si>
    <t>2.</t>
  </si>
  <si>
    <t xml:space="preserve">Иные собственные средства, за исключением средств, указанных в разделе 1 </t>
  </si>
  <si>
    <t>3.</t>
  </si>
  <si>
    <t xml:space="preserve">Средства, привлеченные на возвратной основе </t>
  </si>
  <si>
    <t>3.1.</t>
  </si>
  <si>
    <t>кредиты</t>
  </si>
  <si>
    <t>3.2.</t>
  </si>
  <si>
    <t>займы организаций</t>
  </si>
  <si>
    <t>3.3.</t>
  </si>
  <si>
    <t>прочие привлеченные средства</t>
  </si>
  <si>
    <t>4.</t>
  </si>
  <si>
    <t xml:space="preserve">Бюджетные средства по каждой системе 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 </t>
  </si>
  <si>
    <t>5.</t>
  </si>
  <si>
    <t>Прочие источники финансирования</t>
  </si>
  <si>
    <t>ТС магистральные</t>
  </si>
  <si>
    <t>Техническое перевооружение химико-технологической системы химического цеха ПП ДТЭЦ</t>
  </si>
  <si>
    <t>Модернизация теплофикационной системы ПП "Дягилевская ТЭЦ"</t>
  </si>
  <si>
    <t>Факти-ческие значения</t>
  </si>
  <si>
    <t>не оказывает влияния на окружающую среду</t>
  </si>
  <si>
    <t>Модернизация шламопровода ПП "Дягилевская ТЭЦ"</t>
  </si>
  <si>
    <t>2.1</t>
  </si>
  <si>
    <t>2.2</t>
  </si>
  <si>
    <t>2.3</t>
  </si>
  <si>
    <t>2.4</t>
  </si>
  <si>
    <t>2.5</t>
  </si>
  <si>
    <t>2.6</t>
  </si>
  <si>
    <t>Главное управление "Региональная энергетическая комиссия" Рязанской области</t>
  </si>
  <si>
    <t>390013, Рязань, ул. МОГЭС, д. 12</t>
  </si>
  <si>
    <t>Начальник ГУ РЭК Рязанской области Зайцева Н.В.</t>
  </si>
  <si>
    <t>Администрация г.Рязани</t>
  </si>
  <si>
    <t>390000, г. Рязань, ул. Радищева, 28</t>
  </si>
  <si>
    <t>Глава администрации города Рязани Рязанской области Артемов В.Е.</t>
  </si>
  <si>
    <t>Тел: (4912) 25-28-12</t>
  </si>
  <si>
    <t>5.1</t>
  </si>
  <si>
    <t>% от полезного
отпуска тепловой энергии</t>
  </si>
  <si>
    <t>5.1.1</t>
  </si>
  <si>
    <t>Дягилевская ТЭЦ, в том числе:</t>
  </si>
  <si>
    <t>1.1</t>
  </si>
  <si>
    <r>
      <t xml:space="preserve">Снижение потерь тепловой энергии при передаче тепловой энергии </t>
    </r>
    <r>
      <rPr>
        <b/>
        <sz val="11"/>
        <rFont val="Times New Roman"/>
        <family val="1"/>
        <charset val="204"/>
      </rPr>
      <t>по участкам тепловых сетей, рассматриваемых в рамках реализации нижеперечисленных инвестиционных проектов:</t>
    </r>
  </si>
  <si>
    <t>производство электрической энергии (ПГУ)</t>
  </si>
  <si>
    <t>производство тепловой энергии (ПГУ)</t>
  </si>
  <si>
    <t xml:space="preserve">производство электрической энергии </t>
  </si>
  <si>
    <t>производство тепловой энергии</t>
  </si>
  <si>
    <t>передача тепловой энергии</t>
  </si>
  <si>
    <t>1.1.1</t>
  </si>
  <si>
    <t>в т.ч. амортизационные отчисления с переоценки основных средств</t>
  </si>
  <si>
    <t>Установка обратного клапана на нагнетательном трубопроводе насоса подачи щелочи в химический цех ПП ДТЭЦ</t>
  </si>
  <si>
    <t>3.2.7</t>
  </si>
  <si>
    <t>3.2.8</t>
  </si>
  <si>
    <t>3.2.9</t>
  </si>
  <si>
    <t>Модернизация тепловых установок ПП ДТЭЦ</t>
  </si>
  <si>
    <t>Модернизация воздуховодов котла №5 и №6</t>
  </si>
  <si>
    <t>600;                   500</t>
  </si>
  <si>
    <t>г. Рязань, ул. Луговая - ул.Новикова-Прибоя</t>
  </si>
  <si>
    <t>г. Рязань, ул.  2й Дачный переулок - ул. Заречная - ул.Бронная - ул.Луговая</t>
  </si>
  <si>
    <t>Техперевооружение тепловой сети на участке 1ТК 40-1ТК 41А-1ТК 42 опуск</t>
  </si>
  <si>
    <t>г. Рязань, ул.  Октябрьская</t>
  </si>
  <si>
    <t>г. Рязань, ул.Медицинская</t>
  </si>
  <si>
    <t>г. Рязань, ул.  Интернациональная</t>
  </si>
  <si>
    <t xml:space="preserve"> Техперевооружение тепловой сети на участке 4 УТ5 см- 4УТ6</t>
  </si>
  <si>
    <t>62:29:0000000:981</t>
  </si>
  <si>
    <t>62:29:0000000:204</t>
  </si>
  <si>
    <t>ТС распределительные</t>
  </si>
  <si>
    <t>62:29:0010001:366</t>
  </si>
  <si>
    <t>62:29:0010001:1193</t>
  </si>
  <si>
    <t>Химцех</t>
  </si>
  <si>
    <t>г. Рязань Дягилевская ТЭЦ</t>
  </si>
  <si>
    <t>5.1.2</t>
  </si>
  <si>
    <t>5.1.3</t>
  </si>
  <si>
    <t>5.1.4</t>
  </si>
  <si>
    <t>5.1.5</t>
  </si>
  <si>
    <t>5.1.6</t>
  </si>
  <si>
    <t>Вспомогательное</t>
  </si>
  <si>
    <t>Котло-турбинный цех</t>
  </si>
  <si>
    <t>3.2.1</t>
  </si>
  <si>
    <t>Техперевооружение тепловой сети на участке  2 ТК217- 2 ТК218</t>
  </si>
  <si>
    <t>Техперевооружение тепловой сети на участке 2 ТК177- 2 ТК215- 2 ТК217</t>
  </si>
  <si>
    <t>0,552;                   0,352</t>
  </si>
  <si>
    <t>г. Рязань,  ул.Новикова-Прибоя</t>
  </si>
  <si>
    <t>Профи-нансиро-вано к 2026 году</t>
  </si>
  <si>
    <t>Техперевооружение циркуляционной системы ЧВД, Дягилевская ТЭЦ</t>
  </si>
  <si>
    <t>филиала АО "РИР Энерго"-"Тамбовская генерация" ПП Дягилевская ТЭЦ</t>
  </si>
  <si>
    <t>Филиал АО "РИР Энерго"-"Тамбовская генерация"</t>
  </si>
  <si>
    <t>Проезд Энергетиков, д. 7, г. Тамбов, Тамбовская область, 392030</t>
  </si>
  <si>
    <t>Заместитель управляющего директора филиала – главный инженер филиала АО "РИР Энерго" – "Тамбовская генерация"</t>
  </si>
  <si>
    <t>Ведущий специалист отдела ремонта и техперевооружения ПП "Дягилевская ТЭЦ" филиала АО "РИР Энерго" - "Тамбовская генерация"
Литвинова Т.В.</t>
  </si>
  <si>
    <t>филиала АО "РИР Энерго" - "Тамбовская генерация"</t>
  </si>
  <si>
    <t>филиала АО "РИР Энерго"- "Тамбовская генерация"</t>
  </si>
  <si>
    <t>производство теплоносителя</t>
  </si>
  <si>
    <t>Модернизация системы виброконтроля и диагностики ТГ ст.№3</t>
  </si>
  <si>
    <t>Телефон: (4912) 30-87-40,
e-mail: litvinova_tv@ryazan.rirenergy.ru</t>
  </si>
  <si>
    <r>
      <t xml:space="preserve">Снижение потерь тепловой энергии при передаче тепловой энергии по </t>
    </r>
    <r>
      <rPr>
        <b/>
        <sz val="10"/>
        <rFont val="Times New Roman"/>
        <family val="1"/>
        <charset val="204"/>
      </rPr>
      <t>участкам тепловых сетей, рассматриваемых в рамках реализации нижеперечисленных инвестиционных проектов:</t>
    </r>
  </si>
  <si>
    <t>Техперевооружение тепловой сети на участке 2 ТК168-2ТК171- 2 ТК177 (1 этап)</t>
  </si>
  <si>
    <t>Модернизация устройств электромеханической релейной защиты и автоматики КТЦ (1 этап)</t>
  </si>
  <si>
    <t>2026-2028</t>
  </si>
  <si>
    <t>2026-2028 годы</t>
  </si>
  <si>
    <t>3.1.1, 3.1.2, 3.1.3, 3.1.4, 3.1.5, 3.1.6, 3.2.1, 3.2.2, 3.2.3, 3.2.4, 3.2.5, 3.2.6, 3.2.7, 3.2.8, 3.2.9</t>
  </si>
  <si>
    <t xml:space="preserve">Техперевооружение тепловой сети на участке К-3-2а до 1ТК31/4 </t>
  </si>
  <si>
    <t>Приложение</t>
  </si>
  <si>
    <t>к приказу ГУ РЭК Рязанской области</t>
  </si>
  <si>
    <t>от 29.10.2025 № 48-ип</t>
  </si>
  <si>
    <t>Телефон: (4912) 28-99-24 (доб. 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</si>
</sst>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0"/>
    <numFmt numFmtId="166" formatCode="0.0%"/>
    <numFmt numFmtId="167" formatCode="0.0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238">
    <xf numFmtId="0" fontId="0" fillId="0" borderId="0" xfId="0"/>
    <xf numFmtId="164" fontId="16" fillId="2" borderId="1" xfId="0" applyNumberFormat="1" applyFont="1" applyFill="1" applyBorder="1"/>
    <xf numFmtId="0" fontId="10" fillId="2" borderId="0" xfId="0" applyFont="1" applyFill="1"/>
    <xf numFmtId="0" fontId="12" fillId="2" borderId="0" xfId="0" applyFont="1" applyFill="1"/>
    <xf numFmtId="0" fontId="13" fillId="2" borderId="18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49" fontId="15" fillId="2" borderId="15" xfId="0" applyNumberFormat="1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wrapText="1"/>
    </xf>
    <xf numFmtId="2" fontId="10" fillId="2" borderId="15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wrapText="1"/>
    </xf>
    <xf numFmtId="2" fontId="10" fillId="2" borderId="13" xfId="0" applyNumberFormat="1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49" fontId="15" fillId="2" borderId="23" xfId="0" applyNumberFormat="1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wrapText="1"/>
    </xf>
    <xf numFmtId="2" fontId="10" fillId="2" borderId="23" xfId="0" applyNumberFormat="1" applyFont="1" applyFill="1" applyBorder="1" applyAlignment="1">
      <alignment vertical="center" wrapText="1"/>
    </xf>
    <xf numFmtId="0" fontId="10" fillId="2" borderId="24" xfId="0" applyFont="1" applyFill="1" applyBorder="1" applyAlignment="1">
      <alignment vertical="center" wrapText="1"/>
    </xf>
    <xf numFmtId="0" fontId="10" fillId="2" borderId="24" xfId="0" applyFont="1" applyFill="1" applyBorder="1" applyAlignment="1">
      <alignment horizontal="center" vertical="center" wrapText="1"/>
    </xf>
    <xf numFmtId="2" fontId="10" fillId="2" borderId="0" xfId="0" applyNumberFormat="1" applyFont="1" applyFill="1"/>
    <xf numFmtId="1" fontId="10" fillId="2" borderId="0" xfId="0" applyNumberFormat="1" applyFont="1" applyFill="1"/>
    <xf numFmtId="0" fontId="13" fillId="2" borderId="17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167" fontId="10" fillId="2" borderId="1" xfId="0" applyNumberFormat="1" applyFont="1" applyFill="1" applyBorder="1" applyAlignment="1">
      <alignment vertical="center"/>
    </xf>
    <xf numFmtId="166" fontId="10" fillId="2" borderId="1" xfId="0" applyNumberFormat="1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vertical="center"/>
    </xf>
    <xf numFmtId="1" fontId="12" fillId="2" borderId="0" xfId="0" applyNumberFormat="1" applyFont="1" applyFill="1"/>
    <xf numFmtId="0" fontId="11" fillId="2" borderId="1" xfId="0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0" fillId="2" borderId="24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justify"/>
    </xf>
    <xf numFmtId="0" fontId="4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9" fontId="4" fillId="2" borderId="20" xfId="0" applyNumberFormat="1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/>
    <xf numFmtId="0" fontId="5" fillId="2" borderId="23" xfId="0" applyFont="1" applyFill="1" applyBorder="1" applyAlignment="1">
      <alignment horizontal="left" vertical="center"/>
    </xf>
    <xf numFmtId="164" fontId="4" fillId="2" borderId="24" xfId="0" applyNumberFormat="1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0" fontId="4" fillId="2" borderId="18" xfId="0" applyFont="1" applyFill="1" applyBorder="1"/>
    <xf numFmtId="164" fontId="4" fillId="2" borderId="18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13" fillId="2" borderId="0" xfId="0" applyFont="1" applyFill="1"/>
    <xf numFmtId="1" fontId="10" fillId="2" borderId="1" xfId="1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 wrapText="1"/>
    </xf>
    <xf numFmtId="164" fontId="5" fillId="2" borderId="24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164" fontId="10" fillId="2" borderId="16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10" fillId="2" borderId="36" xfId="0" applyFont="1" applyFill="1" applyBorder="1" applyAlignment="1">
      <alignment horizontal="center" vertical="center" wrapText="1"/>
    </xf>
    <xf numFmtId="4" fontId="10" fillId="2" borderId="36" xfId="0" applyNumberFormat="1" applyFont="1" applyFill="1" applyBorder="1" applyAlignment="1">
      <alignment horizontal="center" vertical="center" wrapText="1"/>
    </xf>
    <xf numFmtId="4" fontId="10" fillId="2" borderId="37" xfId="0" applyNumberFormat="1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8" fillId="0" borderId="0" xfId="2"/>
    <xf numFmtId="0" fontId="10" fillId="0" borderId="0" xfId="2" applyFont="1" applyAlignment="1">
      <alignment horizontal="right" vertical="top"/>
    </xf>
    <xf numFmtId="0" fontId="10" fillId="0" borderId="0" xfId="2" applyFont="1" applyAlignment="1">
      <alignment horizontal="right"/>
    </xf>
    <xf numFmtId="0" fontId="11" fillId="0" borderId="0" xfId="2" applyFont="1" applyAlignment="1">
      <alignment horizontal="center"/>
    </xf>
    <xf numFmtId="0" fontId="10" fillId="2" borderId="47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TVIN~1/AppData/Local/Temp/notes8DFEA5/&#1048;&#1055;%202026-2030_24.03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ИП ТС"/>
      <sheetName val="2-ИП ТС"/>
      <sheetName val="3-ИП ТС"/>
      <sheetName val="4-ИП ТС"/>
      <sheetName val="5-ИП ТС"/>
      <sheetName val="6.1-ИП ТС"/>
      <sheetName val="6.2-ИП ТС"/>
    </sheetNames>
    <sheetDataSet>
      <sheetData sheetId="0" refreshError="1"/>
      <sheetData sheetId="1" refreshError="1">
        <row r="34">
          <cell r="B34" t="str">
            <v>Техперевооружение тепловой сети на участке 2 ТК177- 2 ТК215- 2 ТК217</v>
          </cell>
        </row>
        <row r="35">
          <cell r="B35" t="str">
            <v>Техперевооружение тепловой сети на участке  2 ТК217- 2 ТК218</v>
          </cell>
        </row>
        <row r="36">
          <cell r="B36" t="str">
            <v>Техперевооружение тепловой сети на участке 2 ТК168-2ТК171- 2 ТК177</v>
          </cell>
        </row>
        <row r="37">
          <cell r="B37" t="str">
            <v>Техперевооружение тепловой сети на участке 1ТК 40-1ТК 41А-1ТК 42 опуск</v>
          </cell>
        </row>
        <row r="38">
          <cell r="B38" t="str">
            <v xml:space="preserve">Техперевооружение тепловой сети на участке К-3-2а до 1Тк31/4 </v>
          </cell>
        </row>
        <row r="43">
          <cell r="B43" t="str">
            <v xml:space="preserve"> Техперевооружение тепловой сети на участке 4 УТ5 см- 4УТ6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FF00"/>
  </sheetPr>
  <dimension ref="A1:B30"/>
  <sheetViews>
    <sheetView tabSelected="1" topLeftCell="A10" zoomScaleNormal="100" workbookViewId="0">
      <selection activeCell="B18" sqref="B18"/>
    </sheetView>
  </sheetViews>
  <sheetFormatPr defaultRowHeight="15" x14ac:dyDescent="0.25"/>
  <cols>
    <col min="1" max="2" width="43.42578125" style="65" customWidth="1"/>
    <col min="3" max="16384" width="9.140625" style="65"/>
  </cols>
  <sheetData>
    <row r="1" spans="1:2" x14ac:dyDescent="0.25">
      <c r="A1" s="127"/>
      <c r="B1" s="129" t="s">
        <v>304</v>
      </c>
    </row>
    <row r="2" spans="1:2" x14ac:dyDescent="0.25">
      <c r="A2" s="130"/>
      <c r="B2" s="129" t="s">
        <v>305</v>
      </c>
    </row>
    <row r="3" spans="1:2" x14ac:dyDescent="0.25">
      <c r="A3" s="127"/>
      <c r="B3" s="128" t="s">
        <v>306</v>
      </c>
    </row>
    <row r="4" spans="1:2" x14ac:dyDescent="0.25">
      <c r="B4" s="66"/>
    </row>
    <row r="5" spans="1:2" x14ac:dyDescent="0.25">
      <c r="A5" s="67"/>
    </row>
    <row r="6" spans="1:2" ht="36" customHeight="1" x14ac:dyDescent="0.25">
      <c r="A6" s="134" t="s">
        <v>0</v>
      </c>
      <c r="B6" s="134"/>
    </row>
    <row r="7" spans="1:2" x14ac:dyDescent="0.25">
      <c r="A7" s="135" t="s">
        <v>287</v>
      </c>
      <c r="B7" s="135"/>
    </row>
    <row r="8" spans="1:2" x14ac:dyDescent="0.25">
      <c r="A8" s="136" t="s">
        <v>1</v>
      </c>
      <c r="B8" s="136"/>
    </row>
    <row r="9" spans="1:2" x14ac:dyDescent="0.25">
      <c r="A9" s="68"/>
    </row>
    <row r="10" spans="1:2" ht="51" x14ac:dyDescent="0.25">
      <c r="A10" s="69" t="s">
        <v>2</v>
      </c>
      <c r="B10" s="70" t="s">
        <v>288</v>
      </c>
    </row>
    <row r="11" spans="1:2" ht="25.5" x14ac:dyDescent="0.25">
      <c r="A11" s="69" t="s">
        <v>3</v>
      </c>
      <c r="B11" s="70" t="s">
        <v>289</v>
      </c>
    </row>
    <row r="12" spans="1:2" x14ac:dyDescent="0.25">
      <c r="A12" s="69" t="s">
        <v>4</v>
      </c>
      <c r="B12" s="70" t="s">
        <v>301</v>
      </c>
    </row>
    <row r="13" spans="1:2" ht="63.75" x14ac:dyDescent="0.25">
      <c r="A13" s="69" t="s">
        <v>5</v>
      </c>
      <c r="B13" s="70" t="s">
        <v>291</v>
      </c>
    </row>
    <row r="14" spans="1:2" ht="25.5" x14ac:dyDescent="0.25">
      <c r="A14" s="69" t="s">
        <v>6</v>
      </c>
      <c r="B14" s="70" t="s">
        <v>296</v>
      </c>
    </row>
    <row r="15" spans="1:2" ht="51" x14ac:dyDescent="0.25">
      <c r="A15" s="69" t="s">
        <v>7</v>
      </c>
      <c r="B15" s="70" t="s">
        <v>232</v>
      </c>
    </row>
    <row r="16" spans="1:2" ht="51" x14ac:dyDescent="0.25">
      <c r="A16" s="69" t="s">
        <v>8</v>
      </c>
      <c r="B16" s="70" t="s">
        <v>233</v>
      </c>
    </row>
    <row r="17" spans="1:2" ht="38.25" x14ac:dyDescent="0.25">
      <c r="A17" s="69" t="s">
        <v>9</v>
      </c>
      <c r="B17" s="70" t="s">
        <v>234</v>
      </c>
    </row>
    <row r="18" spans="1:2" ht="25.5" x14ac:dyDescent="0.25">
      <c r="A18" s="69" t="s">
        <v>10</v>
      </c>
      <c r="B18" s="70" t="s">
        <v>307</v>
      </c>
    </row>
    <row r="19" spans="1:2" ht="25.5" x14ac:dyDescent="0.25">
      <c r="A19" s="69" t="s">
        <v>11</v>
      </c>
      <c r="B19" s="70" t="s">
        <v>235</v>
      </c>
    </row>
    <row r="20" spans="1:2" ht="38.25" x14ac:dyDescent="0.25">
      <c r="A20" s="69" t="s">
        <v>12</v>
      </c>
      <c r="B20" s="70" t="s">
        <v>236</v>
      </c>
    </row>
    <row r="21" spans="1:2" ht="38.25" x14ac:dyDescent="0.25">
      <c r="A21" s="69" t="s">
        <v>13</v>
      </c>
      <c r="B21" s="70" t="s">
        <v>237</v>
      </c>
    </row>
    <row r="22" spans="1:2" ht="25.5" x14ac:dyDescent="0.25">
      <c r="A22" s="69" t="s">
        <v>14</v>
      </c>
      <c r="B22" s="70" t="s">
        <v>238</v>
      </c>
    </row>
    <row r="23" spans="1:2" x14ac:dyDescent="0.25">
      <c r="A23" s="68"/>
    </row>
    <row r="24" spans="1:2" x14ac:dyDescent="0.25">
      <c r="A24" s="68"/>
    </row>
    <row r="25" spans="1:2" x14ac:dyDescent="0.25">
      <c r="A25" s="68"/>
    </row>
    <row r="26" spans="1:2" ht="39" x14ac:dyDescent="0.25">
      <c r="A26" s="71" t="s">
        <v>290</v>
      </c>
      <c r="B26" s="72" t="s">
        <v>16</v>
      </c>
    </row>
    <row r="27" spans="1:2" x14ac:dyDescent="0.25">
      <c r="A27" s="73" t="s">
        <v>15</v>
      </c>
    </row>
    <row r="29" spans="1:2" x14ac:dyDescent="0.25">
      <c r="A29" s="74"/>
      <c r="B29" s="74"/>
    </row>
    <row r="30" spans="1:2" x14ac:dyDescent="0.25">
      <c r="A30" s="73"/>
    </row>
  </sheetData>
  <mergeCells count="3">
    <mergeCell ref="A6:B6"/>
    <mergeCell ref="A7:B7"/>
    <mergeCell ref="A8:B8"/>
  </mergeCells>
  <printOptions horizontalCentered="1"/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FFFF00"/>
  </sheetPr>
  <dimension ref="A1:AI76"/>
  <sheetViews>
    <sheetView view="pageBreakPreview" topLeftCell="G1" zoomScale="70" zoomScaleNormal="70" zoomScaleSheetLayoutView="70" workbookViewId="0">
      <selection activeCell="N44" sqref="N44"/>
    </sheetView>
  </sheetViews>
  <sheetFormatPr defaultRowHeight="12.75" x14ac:dyDescent="0.2"/>
  <cols>
    <col min="1" max="1" width="6.140625" style="45" customWidth="1"/>
    <col min="2" max="2" width="25.7109375" style="45" customWidth="1"/>
    <col min="3" max="3" width="11.42578125" style="45" customWidth="1"/>
    <col min="4" max="4" width="11.28515625" style="45" customWidth="1"/>
    <col min="5" max="5" width="21.42578125" style="45" customWidth="1"/>
    <col min="6" max="6" width="7.85546875" style="45" customWidth="1"/>
    <col min="7" max="7" width="9.140625" style="45" customWidth="1"/>
    <col min="8" max="8" width="8.42578125" style="45" customWidth="1"/>
    <col min="9" max="9" width="9.140625" style="45" customWidth="1"/>
    <col min="10" max="10" width="6.85546875" style="45" customWidth="1"/>
    <col min="11" max="11" width="7.85546875" style="45" customWidth="1"/>
    <col min="12" max="12" width="9.140625" style="45" customWidth="1"/>
    <col min="13" max="13" width="10.28515625" style="45" customWidth="1"/>
    <col min="14" max="14" width="11.140625" style="45" customWidth="1"/>
    <col min="15" max="15" width="8.5703125" style="45" customWidth="1"/>
    <col min="16" max="16" width="6.7109375" style="45" customWidth="1"/>
    <col min="17" max="17" width="8.28515625" style="45" customWidth="1"/>
    <col min="18" max="18" width="9.5703125" style="45" customWidth="1"/>
    <col min="19" max="19" width="9.7109375" style="45" customWidth="1"/>
    <col min="20" max="20" width="11.28515625" style="45" customWidth="1"/>
    <col min="21" max="21" width="7.7109375" style="45" customWidth="1"/>
    <col min="22" max="22" width="10.28515625" style="45" customWidth="1"/>
    <col min="23" max="23" width="10.7109375" style="45" customWidth="1"/>
    <col min="24" max="24" width="11.85546875" style="45" customWidth="1"/>
    <col min="25" max="29" width="9.140625" style="45" customWidth="1"/>
    <col min="30" max="30" width="27.28515625" style="45" customWidth="1"/>
    <col min="31" max="33" width="9.140625" style="45" customWidth="1"/>
    <col min="34" max="34" width="15.85546875" style="45" customWidth="1"/>
    <col min="35" max="37" width="9.140625" style="45" customWidth="1"/>
    <col min="38" max="16384" width="9.140625" style="45"/>
  </cols>
  <sheetData>
    <row r="1" spans="1:35" x14ac:dyDescent="0.2">
      <c r="AI1" s="75" t="s">
        <v>17</v>
      </c>
    </row>
    <row r="3" spans="1:35" x14ac:dyDescent="0.2">
      <c r="A3" s="174" t="s">
        <v>18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</row>
    <row r="4" spans="1:35" x14ac:dyDescent="0.2">
      <c r="A4" s="156" t="s">
        <v>287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</row>
    <row r="5" spans="1:35" x14ac:dyDescent="0.2">
      <c r="A5" s="157" t="s">
        <v>1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</row>
    <row r="6" spans="1:35" x14ac:dyDescent="0.2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O6" s="76"/>
      <c r="P6" s="76"/>
      <c r="Q6" s="75" t="s">
        <v>19</v>
      </c>
      <c r="R6" s="120" t="s">
        <v>300</v>
      </c>
      <c r="S6" s="77" t="s">
        <v>20</v>
      </c>
      <c r="T6" s="76"/>
      <c r="U6" s="76"/>
      <c r="V6" s="76"/>
      <c r="W6" s="76"/>
      <c r="X6" s="76"/>
    </row>
    <row r="7" spans="1:35" ht="13.5" thickBot="1" x14ac:dyDescent="0.25"/>
    <row r="8" spans="1:35" ht="13.5" thickBot="1" x14ac:dyDescent="0.25">
      <c r="A8" s="175" t="s">
        <v>21</v>
      </c>
      <c r="B8" s="175" t="s">
        <v>22</v>
      </c>
      <c r="C8" s="175" t="s">
        <v>23</v>
      </c>
      <c r="D8" s="175" t="s">
        <v>24</v>
      </c>
      <c r="E8" s="175" t="s">
        <v>25</v>
      </c>
      <c r="F8" s="178" t="s">
        <v>26</v>
      </c>
      <c r="G8" s="179"/>
      <c r="H8" s="179"/>
      <c r="I8" s="179"/>
      <c r="J8" s="179"/>
      <c r="K8" s="179"/>
      <c r="L8" s="179"/>
      <c r="M8" s="179"/>
      <c r="N8" s="179"/>
      <c r="O8" s="180"/>
      <c r="P8" s="175" t="s">
        <v>27</v>
      </c>
      <c r="Q8" s="175" t="s">
        <v>28</v>
      </c>
      <c r="R8" s="178" t="s">
        <v>29</v>
      </c>
      <c r="S8" s="179"/>
      <c r="T8" s="179"/>
      <c r="U8" s="179"/>
      <c r="V8" s="179"/>
      <c r="W8" s="179"/>
      <c r="X8" s="179"/>
      <c r="Y8" s="178" t="s">
        <v>30</v>
      </c>
      <c r="Z8" s="179"/>
      <c r="AA8" s="179"/>
      <c r="AB8" s="179"/>
      <c r="AC8" s="179"/>
      <c r="AD8" s="179"/>
      <c r="AE8" s="179"/>
      <c r="AF8" s="179"/>
      <c r="AG8" s="179"/>
      <c r="AH8" s="179"/>
      <c r="AI8" s="180"/>
    </row>
    <row r="9" spans="1:35" ht="22.5" customHeight="1" thickBot="1" x14ac:dyDescent="0.25">
      <c r="A9" s="176"/>
      <c r="B9" s="176"/>
      <c r="C9" s="176"/>
      <c r="D9" s="176"/>
      <c r="E9" s="176"/>
      <c r="F9" s="178" t="s">
        <v>31</v>
      </c>
      <c r="G9" s="179"/>
      <c r="H9" s="179"/>
      <c r="I9" s="179"/>
      <c r="J9" s="179"/>
      <c r="K9" s="179"/>
      <c r="L9" s="179"/>
      <c r="M9" s="179"/>
      <c r="N9" s="179"/>
      <c r="O9" s="180"/>
      <c r="P9" s="176"/>
      <c r="Q9" s="176"/>
      <c r="R9" s="169" t="s">
        <v>32</v>
      </c>
      <c r="S9" s="162"/>
      <c r="T9" s="170"/>
      <c r="U9" s="137" t="s">
        <v>285</v>
      </c>
      <c r="V9" s="161" t="s">
        <v>33</v>
      </c>
      <c r="W9" s="162"/>
      <c r="X9" s="162"/>
      <c r="Y9" s="167" t="s">
        <v>34</v>
      </c>
      <c r="Z9" s="137" t="s">
        <v>35</v>
      </c>
      <c r="AA9" s="137" t="s">
        <v>36</v>
      </c>
      <c r="AB9" s="137" t="s">
        <v>37</v>
      </c>
      <c r="AC9" s="151" t="s">
        <v>38</v>
      </c>
      <c r="AD9" s="152"/>
      <c r="AE9" s="137" t="s">
        <v>39</v>
      </c>
      <c r="AF9" s="137" t="s">
        <v>40</v>
      </c>
      <c r="AG9" s="137" t="s">
        <v>41</v>
      </c>
      <c r="AH9" s="137" t="s">
        <v>42</v>
      </c>
      <c r="AI9" s="140" t="s">
        <v>43</v>
      </c>
    </row>
    <row r="10" spans="1:35" ht="27" customHeight="1" x14ac:dyDescent="0.2">
      <c r="A10" s="176"/>
      <c r="B10" s="176"/>
      <c r="C10" s="176"/>
      <c r="D10" s="176"/>
      <c r="E10" s="176"/>
      <c r="F10" s="143" t="s">
        <v>44</v>
      </c>
      <c r="G10" s="144"/>
      <c r="H10" s="144"/>
      <c r="I10" s="144"/>
      <c r="J10" s="145"/>
      <c r="K10" s="143" t="s">
        <v>45</v>
      </c>
      <c r="L10" s="144"/>
      <c r="M10" s="144"/>
      <c r="N10" s="144"/>
      <c r="O10" s="145"/>
      <c r="P10" s="176"/>
      <c r="Q10" s="176"/>
      <c r="R10" s="171"/>
      <c r="S10" s="166"/>
      <c r="T10" s="172"/>
      <c r="U10" s="138"/>
      <c r="V10" s="163"/>
      <c r="W10" s="164"/>
      <c r="X10" s="164"/>
      <c r="Y10" s="168"/>
      <c r="Z10" s="138"/>
      <c r="AA10" s="138"/>
      <c r="AB10" s="138"/>
      <c r="AC10" s="146" t="s">
        <v>46</v>
      </c>
      <c r="AD10" s="146" t="s">
        <v>47</v>
      </c>
      <c r="AE10" s="138"/>
      <c r="AF10" s="138"/>
      <c r="AG10" s="138"/>
      <c r="AH10" s="138"/>
      <c r="AI10" s="141"/>
    </row>
    <row r="11" spans="1:35" ht="18.75" customHeight="1" x14ac:dyDescent="0.2">
      <c r="A11" s="176"/>
      <c r="B11" s="176"/>
      <c r="C11" s="176"/>
      <c r="D11" s="176"/>
      <c r="E11" s="176"/>
      <c r="F11" s="147" t="s">
        <v>48</v>
      </c>
      <c r="G11" s="148"/>
      <c r="H11" s="148"/>
      <c r="I11" s="149"/>
      <c r="J11" s="150" t="s">
        <v>49</v>
      </c>
      <c r="K11" s="147" t="s">
        <v>48</v>
      </c>
      <c r="L11" s="148"/>
      <c r="M11" s="148"/>
      <c r="N11" s="149"/>
      <c r="O11" s="150" t="s">
        <v>49</v>
      </c>
      <c r="P11" s="176"/>
      <c r="Q11" s="176"/>
      <c r="R11" s="153" t="s">
        <v>50</v>
      </c>
      <c r="S11" s="173" t="s">
        <v>51</v>
      </c>
      <c r="T11" s="149"/>
      <c r="U11" s="138"/>
      <c r="V11" s="165"/>
      <c r="W11" s="166"/>
      <c r="X11" s="166"/>
      <c r="Y11" s="168"/>
      <c r="Z11" s="138"/>
      <c r="AA11" s="138"/>
      <c r="AB11" s="138"/>
      <c r="AC11" s="138"/>
      <c r="AD11" s="138"/>
      <c r="AE11" s="138"/>
      <c r="AF11" s="138"/>
      <c r="AG11" s="138"/>
      <c r="AH11" s="138"/>
      <c r="AI11" s="141"/>
    </row>
    <row r="12" spans="1:35" ht="130.5" customHeight="1" thickBot="1" x14ac:dyDescent="0.25">
      <c r="A12" s="177"/>
      <c r="B12" s="177"/>
      <c r="C12" s="177"/>
      <c r="D12" s="177"/>
      <c r="E12" s="177"/>
      <c r="F12" s="46" t="s">
        <v>52</v>
      </c>
      <c r="G12" s="47" t="s">
        <v>53</v>
      </c>
      <c r="H12" s="47" t="s">
        <v>54</v>
      </c>
      <c r="I12" s="47" t="s">
        <v>55</v>
      </c>
      <c r="J12" s="142"/>
      <c r="K12" s="46" t="s">
        <v>52</v>
      </c>
      <c r="L12" s="47" t="s">
        <v>53</v>
      </c>
      <c r="M12" s="47" t="s">
        <v>54</v>
      </c>
      <c r="N12" s="47" t="s">
        <v>55</v>
      </c>
      <c r="O12" s="142"/>
      <c r="P12" s="177"/>
      <c r="Q12" s="177"/>
      <c r="R12" s="154"/>
      <c r="S12" s="47" t="s">
        <v>56</v>
      </c>
      <c r="T12" s="47" t="s">
        <v>57</v>
      </c>
      <c r="U12" s="139"/>
      <c r="V12" s="47">
        <v>2026</v>
      </c>
      <c r="W12" s="47">
        <v>2027</v>
      </c>
      <c r="X12" s="47">
        <v>2028</v>
      </c>
      <c r="Y12" s="154"/>
      <c r="Z12" s="139"/>
      <c r="AA12" s="139"/>
      <c r="AB12" s="139"/>
      <c r="AC12" s="139"/>
      <c r="AD12" s="139"/>
      <c r="AE12" s="139"/>
      <c r="AF12" s="139"/>
      <c r="AG12" s="139"/>
      <c r="AH12" s="139"/>
      <c r="AI12" s="142"/>
    </row>
    <row r="13" spans="1:35" s="80" customFormat="1" ht="13.5" thickBot="1" x14ac:dyDescent="0.25">
      <c r="A13" s="78">
        <v>1</v>
      </c>
      <c r="B13" s="48">
        <v>2</v>
      </c>
      <c r="C13" s="48">
        <v>3</v>
      </c>
      <c r="D13" s="48">
        <v>4</v>
      </c>
      <c r="E13" s="48">
        <v>5</v>
      </c>
      <c r="F13" s="48" t="s">
        <v>58</v>
      </c>
      <c r="G13" s="48" t="s">
        <v>59</v>
      </c>
      <c r="H13" s="48" t="s">
        <v>60</v>
      </c>
      <c r="I13" s="48" t="s">
        <v>61</v>
      </c>
      <c r="J13" s="48" t="s">
        <v>62</v>
      </c>
      <c r="K13" s="48" t="s">
        <v>63</v>
      </c>
      <c r="L13" s="48" t="s">
        <v>64</v>
      </c>
      <c r="M13" s="48" t="s">
        <v>65</v>
      </c>
      <c r="N13" s="48" t="s">
        <v>66</v>
      </c>
      <c r="O13" s="48" t="s">
        <v>67</v>
      </c>
      <c r="P13" s="48" t="s">
        <v>68</v>
      </c>
      <c r="Q13" s="48" t="s">
        <v>69</v>
      </c>
      <c r="R13" s="48" t="s">
        <v>70</v>
      </c>
      <c r="S13" s="48" t="s">
        <v>71</v>
      </c>
      <c r="T13" s="48" t="s">
        <v>72</v>
      </c>
      <c r="U13" s="48" t="s">
        <v>73</v>
      </c>
      <c r="V13" s="48" t="s">
        <v>74</v>
      </c>
      <c r="W13" s="48" t="s">
        <v>75</v>
      </c>
      <c r="X13" s="48" t="s">
        <v>76</v>
      </c>
      <c r="Y13" s="48" t="s">
        <v>77</v>
      </c>
      <c r="Z13" s="48" t="s">
        <v>78</v>
      </c>
      <c r="AA13" s="48" t="s">
        <v>79</v>
      </c>
      <c r="AB13" s="48" t="s">
        <v>80</v>
      </c>
      <c r="AC13" s="48" t="s">
        <v>81</v>
      </c>
      <c r="AD13" s="48" t="s">
        <v>82</v>
      </c>
      <c r="AE13" s="48" t="s">
        <v>83</v>
      </c>
      <c r="AF13" s="48" t="s">
        <v>84</v>
      </c>
      <c r="AG13" s="48" t="s">
        <v>85</v>
      </c>
      <c r="AH13" s="48" t="s">
        <v>86</v>
      </c>
      <c r="AI13" s="79" t="s">
        <v>87</v>
      </c>
    </row>
    <row r="14" spans="1:35" x14ac:dyDescent="0.2">
      <c r="A14" s="81" t="s">
        <v>88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3"/>
    </row>
    <row r="15" spans="1:35" x14ac:dyDescent="0.2">
      <c r="A15" s="84" t="s">
        <v>89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59"/>
    </row>
    <row r="16" spans="1:35" x14ac:dyDescent="0.2">
      <c r="A16" s="58" t="s">
        <v>90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59"/>
    </row>
    <row r="17" spans="1:35" x14ac:dyDescent="0.2">
      <c r="A17" s="58" t="s">
        <v>91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59"/>
    </row>
    <row r="18" spans="1:35" x14ac:dyDescent="0.2">
      <c r="A18" s="84" t="s">
        <v>92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59"/>
    </row>
    <row r="19" spans="1:35" x14ac:dyDescent="0.2">
      <c r="A19" s="58" t="s">
        <v>93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59"/>
    </row>
    <row r="20" spans="1:35" x14ac:dyDescent="0.2">
      <c r="A20" s="58" t="s">
        <v>94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59"/>
    </row>
    <row r="21" spans="1:35" x14ac:dyDescent="0.2">
      <c r="A21" s="84" t="s">
        <v>95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59"/>
    </row>
    <row r="22" spans="1:35" x14ac:dyDescent="0.2">
      <c r="A22" s="58" t="s">
        <v>96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59"/>
    </row>
    <row r="23" spans="1:35" x14ac:dyDescent="0.2">
      <c r="A23" s="58" t="s">
        <v>97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59"/>
    </row>
    <row r="24" spans="1:35" x14ac:dyDescent="0.2">
      <c r="A24" s="84" t="s">
        <v>98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59"/>
    </row>
    <row r="25" spans="1:35" x14ac:dyDescent="0.2">
      <c r="A25" s="58" t="s">
        <v>99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59"/>
    </row>
    <row r="26" spans="1:35" x14ac:dyDescent="0.2">
      <c r="A26" s="58" t="s">
        <v>100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59"/>
    </row>
    <row r="27" spans="1:35" x14ac:dyDescent="0.2">
      <c r="A27" s="84" t="s">
        <v>101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44">
        <f>SUM(R16:R26)</f>
        <v>0</v>
      </c>
      <c r="S27" s="44">
        <f t="shared" ref="S27:AI27" si="0">SUM(S16:S26)</f>
        <v>0</v>
      </c>
      <c r="T27" s="44">
        <f t="shared" si="0"/>
        <v>0</v>
      </c>
      <c r="U27" s="44">
        <f t="shared" si="0"/>
        <v>0</v>
      </c>
      <c r="V27" s="44">
        <f t="shared" si="0"/>
        <v>0</v>
      </c>
      <c r="W27" s="44">
        <f t="shared" si="0"/>
        <v>0</v>
      </c>
      <c r="X27" s="44">
        <f t="shared" si="0"/>
        <v>0</v>
      </c>
      <c r="Y27" s="44">
        <f t="shared" si="0"/>
        <v>0</v>
      </c>
      <c r="Z27" s="44">
        <f t="shared" si="0"/>
        <v>0</v>
      </c>
      <c r="AA27" s="44">
        <f t="shared" si="0"/>
        <v>0</v>
      </c>
      <c r="AB27" s="44">
        <f t="shared" si="0"/>
        <v>0</v>
      </c>
      <c r="AC27" s="44">
        <f t="shared" si="0"/>
        <v>0</v>
      </c>
      <c r="AD27" s="44">
        <f t="shared" si="0"/>
        <v>0</v>
      </c>
      <c r="AE27" s="44">
        <f t="shared" si="0"/>
        <v>0</v>
      </c>
      <c r="AF27" s="44">
        <f t="shared" si="0"/>
        <v>0</v>
      </c>
      <c r="AG27" s="44">
        <f t="shared" si="0"/>
        <v>0</v>
      </c>
      <c r="AH27" s="44">
        <f t="shared" si="0"/>
        <v>0</v>
      </c>
      <c r="AI27" s="59">
        <f t="shared" si="0"/>
        <v>0</v>
      </c>
    </row>
    <row r="28" spans="1:35" x14ac:dyDescent="0.2">
      <c r="A28" s="85" t="s">
        <v>102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59"/>
    </row>
    <row r="29" spans="1:35" x14ac:dyDescent="0.2">
      <c r="A29" s="58"/>
      <c r="B29" s="52"/>
      <c r="C29" s="51"/>
      <c r="D29" s="51"/>
      <c r="E29" s="52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3"/>
      <c r="Q29" s="53"/>
      <c r="R29" s="44"/>
      <c r="S29" s="44"/>
      <c r="T29" s="44"/>
      <c r="U29" s="44"/>
      <c r="V29" s="1"/>
      <c r="W29" s="1"/>
      <c r="X29" s="1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59"/>
    </row>
    <row r="30" spans="1:35" x14ac:dyDescent="0.2">
      <c r="A30" s="58"/>
      <c r="B30" s="52"/>
      <c r="C30" s="51"/>
      <c r="D30" s="51"/>
      <c r="E30" s="52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3"/>
      <c r="Q30" s="53"/>
      <c r="R30" s="44"/>
      <c r="S30" s="44"/>
      <c r="T30" s="44"/>
      <c r="U30" s="44"/>
      <c r="V30" s="1"/>
      <c r="W30" s="1"/>
      <c r="X30" s="1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59"/>
    </row>
    <row r="31" spans="1:35" x14ac:dyDescent="0.2">
      <c r="A31" s="84" t="s">
        <v>103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44">
        <f>SUM(R29:R30)</f>
        <v>0</v>
      </c>
      <c r="S31" s="44">
        <f t="shared" ref="S31:AI31" si="1">SUM(S29:S30)</f>
        <v>0</v>
      </c>
      <c r="T31" s="44">
        <f t="shared" si="1"/>
        <v>0</v>
      </c>
      <c r="U31" s="44">
        <f t="shared" si="1"/>
        <v>0</v>
      </c>
      <c r="V31" s="44">
        <f t="shared" si="1"/>
        <v>0</v>
      </c>
      <c r="W31" s="44">
        <f t="shared" si="1"/>
        <v>0</v>
      </c>
      <c r="X31" s="44">
        <f t="shared" si="1"/>
        <v>0</v>
      </c>
      <c r="Y31" s="44">
        <f t="shared" si="1"/>
        <v>0</v>
      </c>
      <c r="Z31" s="44">
        <f t="shared" si="1"/>
        <v>0</v>
      </c>
      <c r="AA31" s="44">
        <f t="shared" si="1"/>
        <v>0</v>
      </c>
      <c r="AB31" s="44">
        <f t="shared" si="1"/>
        <v>0</v>
      </c>
      <c r="AC31" s="44">
        <f t="shared" si="1"/>
        <v>0</v>
      </c>
      <c r="AD31" s="44">
        <f t="shared" si="1"/>
        <v>0</v>
      </c>
      <c r="AE31" s="44">
        <f t="shared" si="1"/>
        <v>0</v>
      </c>
      <c r="AF31" s="44">
        <f t="shared" si="1"/>
        <v>0</v>
      </c>
      <c r="AG31" s="44">
        <f t="shared" si="1"/>
        <v>0</v>
      </c>
      <c r="AH31" s="44">
        <f t="shared" si="1"/>
        <v>0</v>
      </c>
      <c r="AI31" s="59">
        <f t="shared" si="1"/>
        <v>0</v>
      </c>
    </row>
    <row r="32" spans="1:35" x14ac:dyDescent="0.2">
      <c r="A32" s="85" t="s">
        <v>104</v>
      </c>
      <c r="B32" s="51"/>
      <c r="C32" s="51"/>
      <c r="D32" s="51"/>
      <c r="E32" s="51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59"/>
    </row>
    <row r="33" spans="1:35" x14ac:dyDescent="0.2">
      <c r="A33" s="84" t="s">
        <v>105</v>
      </c>
      <c r="B33" s="51"/>
      <c r="C33" s="51"/>
      <c r="D33" s="51"/>
      <c r="E33" s="51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59"/>
    </row>
    <row r="34" spans="1:35" ht="40.5" customHeight="1" x14ac:dyDescent="0.2">
      <c r="A34" s="58" t="s">
        <v>106</v>
      </c>
      <c r="B34" s="52" t="s">
        <v>282</v>
      </c>
      <c r="C34" s="52" t="s">
        <v>266</v>
      </c>
      <c r="D34" s="52" t="s">
        <v>220</v>
      </c>
      <c r="E34" s="52" t="s">
        <v>259</v>
      </c>
      <c r="F34" s="18" t="s">
        <v>258</v>
      </c>
      <c r="G34" s="18">
        <v>1065.5999999999999</v>
      </c>
      <c r="H34" s="18" t="s">
        <v>283</v>
      </c>
      <c r="I34" s="53" t="s">
        <v>107</v>
      </c>
      <c r="J34" s="18"/>
      <c r="K34" s="18" t="str">
        <f t="shared" ref="K34:N35" si="2">F34</f>
        <v>600;                   500</v>
      </c>
      <c r="L34" s="53">
        <f t="shared" si="2"/>
        <v>1065.5999999999999</v>
      </c>
      <c r="M34" s="18" t="str">
        <f t="shared" si="2"/>
        <v>0,552;                   0,352</v>
      </c>
      <c r="N34" s="53" t="str">
        <f t="shared" si="2"/>
        <v>канальная</v>
      </c>
      <c r="O34" s="53"/>
      <c r="P34" s="56">
        <v>2026</v>
      </c>
      <c r="Q34" s="53">
        <v>2027</v>
      </c>
      <c r="R34" s="54">
        <f>SUM(S34:T34)</f>
        <v>94322.2</v>
      </c>
      <c r="S34" s="54">
        <v>3568</v>
      </c>
      <c r="T34" s="54">
        <f>W34+V34-S34</f>
        <v>90754.2</v>
      </c>
      <c r="U34" s="55"/>
      <c r="V34" s="44">
        <v>62412</v>
      </c>
      <c r="W34" s="44">
        <f>29610.2+800+1500</f>
        <v>31910.2</v>
      </c>
      <c r="X34" s="44"/>
      <c r="Y34" s="44">
        <f>R34</f>
        <v>94322.2</v>
      </c>
      <c r="Z34" s="44"/>
      <c r="AA34" s="44"/>
      <c r="AB34" s="44"/>
      <c r="AC34" s="44"/>
      <c r="AD34" s="44"/>
      <c r="AE34" s="44"/>
      <c r="AF34" s="44"/>
      <c r="AG34" s="44"/>
      <c r="AH34" s="44"/>
      <c r="AI34" s="59"/>
    </row>
    <row r="35" spans="1:35" ht="40.5" customHeight="1" x14ac:dyDescent="0.2">
      <c r="A35" s="58" t="s">
        <v>109</v>
      </c>
      <c r="B35" s="52" t="s">
        <v>281</v>
      </c>
      <c r="C35" s="52" t="s">
        <v>266</v>
      </c>
      <c r="D35" s="52" t="s">
        <v>220</v>
      </c>
      <c r="E35" s="52" t="s">
        <v>284</v>
      </c>
      <c r="F35" s="18">
        <v>500</v>
      </c>
      <c r="G35" s="18">
        <v>1065.5999999999999</v>
      </c>
      <c r="H35" s="18">
        <v>0.14799999999999999</v>
      </c>
      <c r="I35" s="53" t="s">
        <v>107</v>
      </c>
      <c r="J35" s="18"/>
      <c r="K35" s="18">
        <f t="shared" si="2"/>
        <v>500</v>
      </c>
      <c r="L35" s="53">
        <f t="shared" si="2"/>
        <v>1065.5999999999999</v>
      </c>
      <c r="M35" s="18">
        <f t="shared" si="2"/>
        <v>0.14799999999999999</v>
      </c>
      <c r="N35" s="53" t="str">
        <f t="shared" si="2"/>
        <v>канальная</v>
      </c>
      <c r="O35" s="53"/>
      <c r="P35" s="56">
        <v>2027</v>
      </c>
      <c r="Q35" s="53">
        <v>2027</v>
      </c>
      <c r="R35" s="54">
        <f t="shared" ref="R35:R39" si="3">SUM(S35:T35)</f>
        <v>11645</v>
      </c>
      <c r="S35" s="54">
        <v>532.4</v>
      </c>
      <c r="T35" s="54">
        <f t="shared" ref="T35:T39" si="4">W35-S35</f>
        <v>11112.6</v>
      </c>
      <c r="U35" s="54"/>
      <c r="V35" s="44"/>
      <c r="W35" s="44">
        <f>12445-800</f>
        <v>11645</v>
      </c>
      <c r="X35" s="44"/>
      <c r="Y35" s="44">
        <f t="shared" ref="Y35:Y39" si="5">R35</f>
        <v>11645</v>
      </c>
      <c r="Z35" s="44"/>
      <c r="AA35" s="44"/>
      <c r="AB35" s="44"/>
      <c r="AC35" s="44"/>
      <c r="AD35" s="44"/>
      <c r="AE35" s="44"/>
      <c r="AF35" s="44"/>
      <c r="AG35" s="44"/>
      <c r="AH35" s="44"/>
      <c r="AI35" s="59"/>
    </row>
    <row r="36" spans="1:35" ht="42.75" customHeight="1" x14ac:dyDescent="0.2">
      <c r="A36" s="58" t="s">
        <v>110</v>
      </c>
      <c r="B36" s="52" t="s">
        <v>298</v>
      </c>
      <c r="C36" s="52" t="s">
        <v>266</v>
      </c>
      <c r="D36" s="52" t="s">
        <v>220</v>
      </c>
      <c r="E36" s="52" t="s">
        <v>260</v>
      </c>
      <c r="F36" s="53">
        <v>600</v>
      </c>
      <c r="G36" s="18">
        <v>1065.5999999999999</v>
      </c>
      <c r="H36" s="56">
        <v>0.59799999999999998</v>
      </c>
      <c r="I36" s="53" t="s">
        <v>107</v>
      </c>
      <c r="J36" s="18"/>
      <c r="K36" s="18">
        <f t="shared" ref="K36:K39" si="6">F36</f>
        <v>600</v>
      </c>
      <c r="L36" s="53">
        <f t="shared" ref="L36:L39" si="7">G36</f>
        <v>1065.5999999999999</v>
      </c>
      <c r="M36" s="18">
        <f t="shared" ref="M36:M39" si="8">H36</f>
        <v>0.59799999999999998</v>
      </c>
      <c r="N36" s="53" t="str">
        <f>I36</f>
        <v>канальная</v>
      </c>
      <c r="O36" s="53"/>
      <c r="P36" s="56">
        <v>2028</v>
      </c>
      <c r="Q36" s="53">
        <v>2028</v>
      </c>
      <c r="R36" s="54">
        <f t="shared" si="3"/>
        <v>69606</v>
      </c>
      <c r="S36" s="54">
        <v>4120.6000000000004</v>
      </c>
      <c r="T36" s="54">
        <f>X36-S36</f>
        <v>65485.4</v>
      </c>
      <c r="U36" s="44"/>
      <c r="V36" s="44"/>
      <c r="W36" s="44"/>
      <c r="X36" s="44">
        <v>69606</v>
      </c>
      <c r="Y36" s="44">
        <f>X36</f>
        <v>69606</v>
      </c>
      <c r="Z36" s="44"/>
      <c r="AA36" s="44"/>
      <c r="AB36" s="44"/>
      <c r="AC36" s="44"/>
      <c r="AD36" s="44"/>
      <c r="AE36" s="44"/>
      <c r="AF36" s="44"/>
      <c r="AG36" s="44"/>
      <c r="AH36" s="44"/>
      <c r="AI36" s="59"/>
    </row>
    <row r="37" spans="1:35" ht="38.25" customHeight="1" x14ac:dyDescent="0.2">
      <c r="A37" s="58" t="s">
        <v>111</v>
      </c>
      <c r="B37" s="52" t="s">
        <v>261</v>
      </c>
      <c r="C37" s="52" t="s">
        <v>267</v>
      </c>
      <c r="D37" s="52" t="s">
        <v>220</v>
      </c>
      <c r="E37" s="52" t="s">
        <v>262</v>
      </c>
      <c r="F37" s="53">
        <v>250</v>
      </c>
      <c r="G37" s="18">
        <v>190.79999999999998</v>
      </c>
      <c r="H37" s="56">
        <f>86/1000</f>
        <v>8.5999999999999993E-2</v>
      </c>
      <c r="I37" s="53" t="s">
        <v>107</v>
      </c>
      <c r="J37" s="18"/>
      <c r="K37" s="18">
        <f t="shared" si="6"/>
        <v>250</v>
      </c>
      <c r="L37" s="53">
        <f t="shared" si="7"/>
        <v>190.79999999999998</v>
      </c>
      <c r="M37" s="18">
        <f t="shared" si="8"/>
        <v>8.5999999999999993E-2</v>
      </c>
      <c r="N37" s="53" t="s">
        <v>108</v>
      </c>
      <c r="O37" s="53"/>
      <c r="P37" s="53">
        <v>2027</v>
      </c>
      <c r="Q37" s="53">
        <v>2027</v>
      </c>
      <c r="R37" s="54">
        <f t="shared" si="3"/>
        <v>3455.7</v>
      </c>
      <c r="S37" s="54">
        <v>115</v>
      </c>
      <c r="T37" s="54">
        <f t="shared" si="4"/>
        <v>3340.7</v>
      </c>
      <c r="U37" s="44"/>
      <c r="V37" s="44"/>
      <c r="W37" s="44">
        <v>3455.7</v>
      </c>
      <c r="X37" s="44"/>
      <c r="Y37" s="44">
        <f t="shared" si="5"/>
        <v>3455.7</v>
      </c>
      <c r="Z37" s="44"/>
      <c r="AA37" s="44"/>
      <c r="AB37" s="44"/>
      <c r="AC37" s="44"/>
      <c r="AD37" s="44"/>
      <c r="AE37" s="44"/>
      <c r="AF37" s="44"/>
      <c r="AG37" s="44"/>
      <c r="AH37" s="44"/>
      <c r="AI37" s="59"/>
    </row>
    <row r="38" spans="1:35" ht="38.25" customHeight="1" x14ac:dyDescent="0.2">
      <c r="A38" s="58" t="s">
        <v>112</v>
      </c>
      <c r="B38" s="52" t="s">
        <v>303</v>
      </c>
      <c r="C38" s="52" t="s">
        <v>269</v>
      </c>
      <c r="D38" s="52" t="s">
        <v>268</v>
      </c>
      <c r="E38" s="52" t="s">
        <v>263</v>
      </c>
      <c r="F38" s="53">
        <v>200</v>
      </c>
      <c r="G38" s="18">
        <v>118.80000000000001</v>
      </c>
      <c r="H38" s="56">
        <v>0.39200000000000002</v>
      </c>
      <c r="I38" s="53" t="s">
        <v>107</v>
      </c>
      <c r="J38" s="18"/>
      <c r="K38" s="18">
        <f t="shared" si="6"/>
        <v>200</v>
      </c>
      <c r="L38" s="53">
        <f t="shared" si="7"/>
        <v>118.80000000000001</v>
      </c>
      <c r="M38" s="18">
        <f t="shared" si="8"/>
        <v>0.39200000000000002</v>
      </c>
      <c r="N38" s="53" t="s">
        <v>108</v>
      </c>
      <c r="O38" s="53"/>
      <c r="P38" s="53">
        <v>2027</v>
      </c>
      <c r="Q38" s="53">
        <v>2027</v>
      </c>
      <c r="R38" s="54">
        <f t="shared" si="3"/>
        <v>12529</v>
      </c>
      <c r="S38" s="54">
        <v>345.4</v>
      </c>
      <c r="T38" s="54">
        <f t="shared" si="4"/>
        <v>12183.6</v>
      </c>
      <c r="U38" s="44"/>
      <c r="V38" s="44"/>
      <c r="W38" s="44">
        <f>11955+574</f>
        <v>12529</v>
      </c>
      <c r="X38" s="44"/>
      <c r="Y38" s="44">
        <f t="shared" si="5"/>
        <v>12529</v>
      </c>
      <c r="Z38" s="44"/>
      <c r="AA38" s="44"/>
      <c r="AB38" s="44"/>
      <c r="AC38" s="44"/>
      <c r="AD38" s="44"/>
      <c r="AE38" s="44"/>
      <c r="AF38" s="44"/>
      <c r="AG38" s="44"/>
      <c r="AH38" s="44"/>
      <c r="AI38" s="59"/>
    </row>
    <row r="39" spans="1:35" ht="45.75" customHeight="1" x14ac:dyDescent="0.2">
      <c r="A39" s="58" t="s">
        <v>113</v>
      </c>
      <c r="B39" s="52" t="s">
        <v>265</v>
      </c>
      <c r="C39" s="52" t="s">
        <v>266</v>
      </c>
      <c r="D39" s="52" t="s">
        <v>220</v>
      </c>
      <c r="E39" s="52" t="s">
        <v>264</v>
      </c>
      <c r="F39" s="53">
        <v>400</v>
      </c>
      <c r="G39" s="18">
        <v>486.00000000000006</v>
      </c>
      <c r="H39" s="56">
        <v>0.254</v>
      </c>
      <c r="I39" s="53" t="s">
        <v>107</v>
      </c>
      <c r="J39" s="18"/>
      <c r="K39" s="18">
        <f t="shared" si="6"/>
        <v>400</v>
      </c>
      <c r="L39" s="53">
        <f t="shared" si="7"/>
        <v>486.00000000000006</v>
      </c>
      <c r="M39" s="18">
        <f t="shared" si="8"/>
        <v>0.254</v>
      </c>
      <c r="N39" s="53" t="s">
        <v>108</v>
      </c>
      <c r="O39" s="53"/>
      <c r="P39" s="53">
        <v>2027</v>
      </c>
      <c r="Q39" s="53">
        <v>2027</v>
      </c>
      <c r="R39" s="54">
        <f t="shared" si="3"/>
        <v>16151.1</v>
      </c>
      <c r="S39" s="54">
        <v>513.4</v>
      </c>
      <c r="T39" s="54">
        <f t="shared" si="4"/>
        <v>15637.7</v>
      </c>
      <c r="U39" s="44"/>
      <c r="V39" s="44"/>
      <c r="W39" s="44">
        <f>15551.1+600</f>
        <v>16151.1</v>
      </c>
      <c r="X39" s="44"/>
      <c r="Y39" s="44">
        <f t="shared" si="5"/>
        <v>16151.1</v>
      </c>
      <c r="Z39" s="44"/>
      <c r="AA39" s="44"/>
      <c r="AB39" s="44"/>
      <c r="AC39" s="44"/>
      <c r="AD39" s="44"/>
      <c r="AE39" s="44"/>
      <c r="AF39" s="44"/>
      <c r="AG39" s="44"/>
      <c r="AH39" s="44"/>
      <c r="AI39" s="59"/>
    </row>
    <row r="40" spans="1:35" x14ac:dyDescent="0.2">
      <c r="A40" s="84" t="s">
        <v>114</v>
      </c>
      <c r="B40" s="51"/>
      <c r="C40" s="50"/>
      <c r="D40" s="50"/>
      <c r="E40" s="51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59"/>
    </row>
    <row r="41" spans="1:35" ht="51" x14ac:dyDescent="0.2">
      <c r="A41" s="58" t="s">
        <v>280</v>
      </c>
      <c r="B41" s="52" t="s">
        <v>221</v>
      </c>
      <c r="C41" s="52" t="s">
        <v>270</v>
      </c>
      <c r="D41" s="52" t="s">
        <v>271</v>
      </c>
      <c r="E41" s="52" t="s">
        <v>272</v>
      </c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>
        <v>2023</v>
      </c>
      <c r="Q41" s="53">
        <v>2026</v>
      </c>
      <c r="R41" s="54">
        <f t="shared" ref="R41:R49" si="9">SUM(S41:T41)</f>
        <v>19300</v>
      </c>
      <c r="S41" s="44"/>
      <c r="T41" s="44">
        <f>V41</f>
        <v>19300</v>
      </c>
      <c r="U41" s="44">
        <v>2970</v>
      </c>
      <c r="V41" s="44">
        <v>19300</v>
      </c>
      <c r="W41" s="1"/>
      <c r="X41" s="1"/>
      <c r="Y41" s="44">
        <f t="shared" ref="Y41:Y49" si="10">R41</f>
        <v>19300</v>
      </c>
      <c r="Z41" s="44"/>
      <c r="AA41" s="44"/>
      <c r="AB41" s="44"/>
      <c r="AC41" s="44"/>
      <c r="AD41" s="44"/>
      <c r="AE41" s="44"/>
      <c r="AF41" s="44"/>
      <c r="AG41" s="44"/>
      <c r="AH41" s="44"/>
      <c r="AI41" s="59"/>
    </row>
    <row r="42" spans="1:35" ht="63.75" x14ac:dyDescent="0.2">
      <c r="A42" s="58" t="s">
        <v>115</v>
      </c>
      <c r="B42" s="52" t="s">
        <v>252</v>
      </c>
      <c r="C42" s="52" t="s">
        <v>270</v>
      </c>
      <c r="D42" s="52" t="s">
        <v>271</v>
      </c>
      <c r="E42" s="52" t="s">
        <v>272</v>
      </c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>
        <v>2022</v>
      </c>
      <c r="Q42" s="53">
        <v>2026</v>
      </c>
      <c r="R42" s="54">
        <f t="shared" si="9"/>
        <v>292.10000000000002</v>
      </c>
      <c r="S42" s="44"/>
      <c r="T42" s="44">
        <f>V42</f>
        <v>292.10000000000002</v>
      </c>
      <c r="U42" s="44">
        <v>380</v>
      </c>
      <c r="V42" s="44">
        <v>292.10000000000002</v>
      </c>
      <c r="W42" s="1"/>
      <c r="X42" s="1"/>
      <c r="Y42" s="44">
        <f t="shared" si="10"/>
        <v>292.10000000000002</v>
      </c>
      <c r="Z42" s="44"/>
      <c r="AA42" s="44"/>
      <c r="AB42" s="44"/>
      <c r="AC42" s="44"/>
      <c r="AD42" s="44"/>
      <c r="AE42" s="44"/>
      <c r="AF42" s="44"/>
      <c r="AG42" s="44"/>
      <c r="AH42" s="44"/>
      <c r="AI42" s="59"/>
    </row>
    <row r="43" spans="1:35" ht="51" x14ac:dyDescent="0.2">
      <c r="A43" s="58" t="s">
        <v>116</v>
      </c>
      <c r="B43" s="57" t="s">
        <v>299</v>
      </c>
      <c r="C43" s="52" t="s">
        <v>270</v>
      </c>
      <c r="D43" s="52" t="s">
        <v>278</v>
      </c>
      <c r="E43" s="52" t="s">
        <v>272</v>
      </c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6">
        <v>2026</v>
      </c>
      <c r="Q43" s="53">
        <v>2026</v>
      </c>
      <c r="R43" s="54">
        <f t="shared" si="9"/>
        <v>5156.3</v>
      </c>
      <c r="S43" s="44"/>
      <c r="T43" s="44">
        <f>V43</f>
        <v>5156.3</v>
      </c>
      <c r="U43" s="44"/>
      <c r="V43" s="44">
        <v>5156.3</v>
      </c>
      <c r="W43" s="1"/>
      <c r="X43" s="1"/>
      <c r="Y43" s="44">
        <f t="shared" si="10"/>
        <v>5156.3</v>
      </c>
      <c r="Z43" s="44"/>
      <c r="AA43" s="44"/>
      <c r="AB43" s="44"/>
      <c r="AC43" s="44"/>
      <c r="AD43" s="44"/>
      <c r="AE43" s="44"/>
      <c r="AF43" s="44"/>
      <c r="AG43" s="44"/>
      <c r="AH43" s="44"/>
      <c r="AI43" s="59"/>
    </row>
    <row r="44" spans="1:35" ht="43.5" customHeight="1" x14ac:dyDescent="0.2">
      <c r="A44" s="58" t="s">
        <v>117</v>
      </c>
      <c r="B44" s="52" t="s">
        <v>222</v>
      </c>
      <c r="C44" s="52" t="s">
        <v>270</v>
      </c>
      <c r="D44" s="52" t="s">
        <v>279</v>
      </c>
      <c r="E44" s="52" t="s">
        <v>272</v>
      </c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>
        <v>2020</v>
      </c>
      <c r="Q44" s="53">
        <v>2026</v>
      </c>
      <c r="R44" s="54">
        <f t="shared" si="9"/>
        <v>5904</v>
      </c>
      <c r="S44" s="44"/>
      <c r="T44" s="44">
        <f>V44</f>
        <v>5904</v>
      </c>
      <c r="U44" s="44">
        <f>290+4035.2</f>
        <v>4325.2</v>
      </c>
      <c r="V44" s="44">
        <v>5904</v>
      </c>
      <c r="W44" s="1"/>
      <c r="X44" s="1"/>
      <c r="Y44" s="44">
        <f t="shared" si="10"/>
        <v>5904</v>
      </c>
      <c r="Z44" s="44"/>
      <c r="AA44" s="44"/>
      <c r="AB44" s="44"/>
      <c r="AC44" s="44"/>
      <c r="AD44" s="44"/>
      <c r="AE44" s="44"/>
      <c r="AF44" s="44"/>
      <c r="AG44" s="44"/>
      <c r="AH44" s="44"/>
      <c r="AI44" s="59"/>
    </row>
    <row r="45" spans="1:35" ht="38.25" x14ac:dyDescent="0.2">
      <c r="A45" s="58" t="s">
        <v>118</v>
      </c>
      <c r="B45" s="52" t="s">
        <v>225</v>
      </c>
      <c r="C45" s="52" t="s">
        <v>270</v>
      </c>
      <c r="D45" s="52" t="s">
        <v>278</v>
      </c>
      <c r="E45" s="52" t="s">
        <v>272</v>
      </c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>
        <v>2023</v>
      </c>
      <c r="Q45" s="53">
        <v>2028</v>
      </c>
      <c r="R45" s="54">
        <f t="shared" si="9"/>
        <v>155787</v>
      </c>
      <c r="S45" s="44"/>
      <c r="T45" s="44">
        <f>W45+X45</f>
        <v>155787</v>
      </c>
      <c r="U45" s="44">
        <v>1749.6</v>
      </c>
      <c r="V45" s="44"/>
      <c r="W45" s="44">
        <f>77525-2074-600</f>
        <v>74851</v>
      </c>
      <c r="X45" s="44">
        <v>80936</v>
      </c>
      <c r="Y45" s="44">
        <f t="shared" si="10"/>
        <v>155787</v>
      </c>
      <c r="Z45" s="44"/>
      <c r="AA45" s="44"/>
      <c r="AB45" s="44"/>
      <c r="AC45" s="44"/>
      <c r="AD45" s="44"/>
      <c r="AE45" s="44"/>
      <c r="AF45" s="44"/>
      <c r="AG45" s="44"/>
      <c r="AH45" s="44"/>
      <c r="AI45" s="59"/>
    </row>
    <row r="46" spans="1:35" ht="25.5" x14ac:dyDescent="0.2">
      <c r="A46" s="58" t="s">
        <v>119</v>
      </c>
      <c r="B46" s="52" t="s">
        <v>256</v>
      </c>
      <c r="C46" s="52" t="s">
        <v>270</v>
      </c>
      <c r="D46" s="52" t="s">
        <v>278</v>
      </c>
      <c r="E46" s="52" t="s">
        <v>272</v>
      </c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>
        <v>2022</v>
      </c>
      <c r="Q46" s="53">
        <v>2026</v>
      </c>
      <c r="R46" s="54">
        <f t="shared" si="9"/>
        <v>2351</v>
      </c>
      <c r="S46" s="44"/>
      <c r="T46" s="44">
        <f>V46</f>
        <v>2351</v>
      </c>
      <c r="U46" s="44">
        <v>500</v>
      </c>
      <c r="V46" s="44">
        <v>2351</v>
      </c>
      <c r="W46" s="44"/>
      <c r="X46" s="44"/>
      <c r="Y46" s="44">
        <f t="shared" si="10"/>
        <v>2351</v>
      </c>
      <c r="Z46" s="44"/>
      <c r="AA46" s="44"/>
      <c r="AB46" s="44"/>
      <c r="AC46" s="44"/>
      <c r="AD46" s="44"/>
      <c r="AE46" s="44"/>
      <c r="AF46" s="44"/>
      <c r="AG46" s="44"/>
      <c r="AH46" s="44"/>
      <c r="AI46" s="59"/>
    </row>
    <row r="47" spans="1:35" ht="38.25" x14ac:dyDescent="0.2">
      <c r="A47" s="58" t="s">
        <v>253</v>
      </c>
      <c r="B47" s="52" t="s">
        <v>257</v>
      </c>
      <c r="C47" s="52" t="s">
        <v>270</v>
      </c>
      <c r="D47" s="52" t="s">
        <v>279</v>
      </c>
      <c r="E47" s="52" t="s">
        <v>272</v>
      </c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>
        <v>2026</v>
      </c>
      <c r="Q47" s="53">
        <v>2026</v>
      </c>
      <c r="R47" s="54">
        <f t="shared" si="9"/>
        <v>5693</v>
      </c>
      <c r="S47" s="44">
        <v>693</v>
      </c>
      <c r="T47" s="44">
        <f>V47-S47</f>
        <v>5000</v>
      </c>
      <c r="U47" s="44"/>
      <c r="V47" s="44">
        <v>5693</v>
      </c>
      <c r="W47" s="44"/>
      <c r="X47" s="44"/>
      <c r="Y47" s="44">
        <f t="shared" si="10"/>
        <v>5693</v>
      </c>
      <c r="Z47" s="44"/>
      <c r="AA47" s="44"/>
      <c r="AB47" s="44"/>
      <c r="AC47" s="44"/>
      <c r="AD47" s="44"/>
      <c r="AE47" s="44"/>
      <c r="AF47" s="44"/>
      <c r="AG47" s="44"/>
      <c r="AH47" s="44"/>
      <c r="AI47" s="59"/>
    </row>
    <row r="48" spans="1:35" ht="38.25" x14ac:dyDescent="0.2">
      <c r="A48" s="58" t="s">
        <v>254</v>
      </c>
      <c r="B48" s="57" t="s">
        <v>295</v>
      </c>
      <c r="C48" s="52" t="s">
        <v>270</v>
      </c>
      <c r="D48" s="52" t="s">
        <v>279</v>
      </c>
      <c r="E48" s="52" t="s">
        <v>272</v>
      </c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>
        <v>2026</v>
      </c>
      <c r="Q48" s="53">
        <v>2026</v>
      </c>
      <c r="R48" s="54">
        <f t="shared" si="9"/>
        <v>14278.7</v>
      </c>
      <c r="S48" s="44">
        <v>410</v>
      </c>
      <c r="T48" s="44">
        <f>V48-S48</f>
        <v>13868.7</v>
      </c>
      <c r="U48" s="44"/>
      <c r="V48" s="44">
        <v>14278.7</v>
      </c>
      <c r="W48" s="44"/>
      <c r="X48" s="44"/>
      <c r="Y48" s="44">
        <f t="shared" si="10"/>
        <v>14278.7</v>
      </c>
      <c r="Z48" s="44"/>
      <c r="AA48" s="44"/>
      <c r="AB48" s="44"/>
      <c r="AC48" s="44"/>
      <c r="AD48" s="44"/>
      <c r="AE48" s="44"/>
      <c r="AF48" s="44"/>
      <c r="AG48" s="44"/>
      <c r="AH48" s="44"/>
      <c r="AI48" s="59"/>
    </row>
    <row r="49" spans="1:35" ht="38.25" x14ac:dyDescent="0.2">
      <c r="A49" s="58" t="s">
        <v>255</v>
      </c>
      <c r="B49" s="57" t="s">
        <v>286</v>
      </c>
      <c r="C49" s="52" t="s">
        <v>270</v>
      </c>
      <c r="D49" s="52" t="s">
        <v>278</v>
      </c>
      <c r="E49" s="52" t="s">
        <v>272</v>
      </c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>
        <v>2026</v>
      </c>
      <c r="Q49" s="53">
        <v>2026</v>
      </c>
      <c r="R49" s="54">
        <f t="shared" si="9"/>
        <v>35154</v>
      </c>
      <c r="S49" s="44"/>
      <c r="T49" s="44">
        <f>V49</f>
        <v>35154</v>
      </c>
      <c r="U49" s="44"/>
      <c r="V49" s="44">
        <v>35154</v>
      </c>
      <c r="W49" s="44"/>
      <c r="X49" s="44"/>
      <c r="Y49" s="44">
        <f t="shared" si="10"/>
        <v>35154</v>
      </c>
      <c r="Z49" s="44"/>
      <c r="AA49" s="44"/>
      <c r="AB49" s="44"/>
      <c r="AC49" s="44"/>
      <c r="AD49" s="44"/>
      <c r="AE49" s="44"/>
      <c r="AF49" s="44"/>
      <c r="AG49" s="44"/>
      <c r="AH49" s="44"/>
      <c r="AI49" s="59"/>
    </row>
    <row r="50" spans="1:35" x14ac:dyDescent="0.2">
      <c r="A50" s="84" t="s">
        <v>120</v>
      </c>
      <c r="B50" s="51"/>
      <c r="C50" s="50"/>
      <c r="D50" s="50"/>
      <c r="E50" s="51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44">
        <f t="shared" ref="R50:AI50" si="11">SUM(R34:R49)</f>
        <v>451625.10000000003</v>
      </c>
      <c r="S50" s="44">
        <f t="shared" si="11"/>
        <v>10297.799999999999</v>
      </c>
      <c r="T50" s="44">
        <f t="shared" si="11"/>
        <v>441327.30000000005</v>
      </c>
      <c r="U50" s="44">
        <f t="shared" si="11"/>
        <v>9924.7999999999993</v>
      </c>
      <c r="V50" s="44">
        <f t="shared" si="11"/>
        <v>150541.1</v>
      </c>
      <c r="W50" s="44">
        <f t="shared" si="11"/>
        <v>150542</v>
      </c>
      <c r="X50" s="44">
        <f t="shared" si="11"/>
        <v>150542</v>
      </c>
      <c r="Y50" s="44">
        <f t="shared" si="11"/>
        <v>451625.10000000003</v>
      </c>
      <c r="Z50" s="44">
        <f t="shared" si="11"/>
        <v>0</v>
      </c>
      <c r="AA50" s="44">
        <f t="shared" si="11"/>
        <v>0</v>
      </c>
      <c r="AB50" s="44">
        <f t="shared" si="11"/>
        <v>0</v>
      </c>
      <c r="AC50" s="44">
        <f t="shared" si="11"/>
        <v>0</v>
      </c>
      <c r="AD50" s="44">
        <f t="shared" si="11"/>
        <v>0</v>
      </c>
      <c r="AE50" s="44">
        <f t="shared" si="11"/>
        <v>0</v>
      </c>
      <c r="AF50" s="44">
        <f t="shared" si="11"/>
        <v>0</v>
      </c>
      <c r="AG50" s="44">
        <f t="shared" si="11"/>
        <v>0</v>
      </c>
      <c r="AH50" s="44">
        <f t="shared" si="11"/>
        <v>0</v>
      </c>
      <c r="AI50" s="59">
        <f t="shared" si="11"/>
        <v>0</v>
      </c>
    </row>
    <row r="51" spans="1:35" x14ac:dyDescent="0.2">
      <c r="A51" s="85" t="s">
        <v>121</v>
      </c>
      <c r="B51" s="51"/>
      <c r="C51" s="50"/>
      <c r="D51" s="50"/>
      <c r="E51" s="51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59"/>
    </row>
    <row r="52" spans="1:35" x14ac:dyDescent="0.2">
      <c r="A52" s="58" t="s">
        <v>122</v>
      </c>
      <c r="B52" s="86"/>
      <c r="C52" s="50"/>
      <c r="D52" s="50"/>
      <c r="E52" s="50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44">
        <f>SUM(U52:X52)</f>
        <v>0</v>
      </c>
      <c r="S52" s="44"/>
      <c r="T52" s="44">
        <f>R52-S52</f>
        <v>0</v>
      </c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59"/>
    </row>
    <row r="53" spans="1:35" x14ac:dyDescent="0.2">
      <c r="A53" s="58" t="s">
        <v>123</v>
      </c>
      <c r="B53" s="86"/>
      <c r="C53" s="50"/>
      <c r="D53" s="50"/>
      <c r="E53" s="50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44">
        <f>SUM(U53:X53)</f>
        <v>0</v>
      </c>
      <c r="S53" s="44"/>
      <c r="T53" s="44">
        <f>R53-S53</f>
        <v>0</v>
      </c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59"/>
    </row>
    <row r="54" spans="1:35" x14ac:dyDescent="0.2">
      <c r="A54" s="84" t="s">
        <v>124</v>
      </c>
      <c r="B54" s="51"/>
      <c r="C54" s="50"/>
      <c r="D54" s="50"/>
      <c r="E54" s="51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44">
        <f t="shared" ref="R54:AI54" si="12">SUM(R52:R53)</f>
        <v>0</v>
      </c>
      <c r="S54" s="44">
        <f t="shared" si="12"/>
        <v>0</v>
      </c>
      <c r="T54" s="44">
        <f t="shared" si="12"/>
        <v>0</v>
      </c>
      <c r="U54" s="44">
        <f t="shared" si="12"/>
        <v>0</v>
      </c>
      <c r="V54" s="44">
        <f t="shared" si="12"/>
        <v>0</v>
      </c>
      <c r="W54" s="44">
        <f t="shared" si="12"/>
        <v>0</v>
      </c>
      <c r="X54" s="44">
        <f t="shared" si="12"/>
        <v>0</v>
      </c>
      <c r="Y54" s="44">
        <f t="shared" si="12"/>
        <v>0</v>
      </c>
      <c r="Z54" s="44">
        <f t="shared" si="12"/>
        <v>0</v>
      </c>
      <c r="AA54" s="44">
        <f t="shared" si="12"/>
        <v>0</v>
      </c>
      <c r="AB54" s="44">
        <f t="shared" si="12"/>
        <v>0</v>
      </c>
      <c r="AC54" s="44">
        <f t="shared" si="12"/>
        <v>0</v>
      </c>
      <c r="AD54" s="44">
        <f t="shared" si="12"/>
        <v>0</v>
      </c>
      <c r="AE54" s="44">
        <f t="shared" si="12"/>
        <v>0</v>
      </c>
      <c r="AF54" s="44">
        <f t="shared" si="12"/>
        <v>0</v>
      </c>
      <c r="AG54" s="44">
        <f t="shared" si="12"/>
        <v>0</v>
      </c>
      <c r="AH54" s="44">
        <f t="shared" si="12"/>
        <v>0</v>
      </c>
      <c r="AI54" s="59">
        <f t="shared" si="12"/>
        <v>0</v>
      </c>
    </row>
    <row r="55" spans="1:35" x14ac:dyDescent="0.2">
      <c r="A55" s="85" t="s">
        <v>125</v>
      </c>
      <c r="B55" s="51"/>
      <c r="C55" s="50"/>
      <c r="D55" s="50"/>
      <c r="E55" s="51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59"/>
    </row>
    <row r="56" spans="1:35" x14ac:dyDescent="0.2">
      <c r="A56" s="84" t="s">
        <v>126</v>
      </c>
      <c r="B56" s="51"/>
      <c r="C56" s="50"/>
      <c r="D56" s="50"/>
      <c r="E56" s="51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59"/>
    </row>
    <row r="57" spans="1:35" x14ac:dyDescent="0.2">
      <c r="A57" s="58" t="s">
        <v>127</v>
      </c>
      <c r="B57" s="51"/>
      <c r="C57" s="50"/>
      <c r="D57" s="50"/>
      <c r="E57" s="51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59"/>
    </row>
    <row r="58" spans="1:35" x14ac:dyDescent="0.2">
      <c r="A58" s="58" t="s">
        <v>128</v>
      </c>
      <c r="B58" s="51"/>
      <c r="C58" s="50"/>
      <c r="D58" s="50"/>
      <c r="E58" s="51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59"/>
    </row>
    <row r="59" spans="1:35" x14ac:dyDescent="0.2">
      <c r="A59" s="84" t="s">
        <v>129</v>
      </c>
      <c r="B59" s="51"/>
      <c r="C59" s="50"/>
      <c r="D59" s="50"/>
      <c r="E59" s="51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59"/>
    </row>
    <row r="60" spans="1:35" x14ac:dyDescent="0.2">
      <c r="A60" s="58" t="s">
        <v>130</v>
      </c>
      <c r="B60" s="51"/>
      <c r="C60" s="50"/>
      <c r="D60" s="50"/>
      <c r="E60" s="51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59"/>
    </row>
    <row r="61" spans="1:35" x14ac:dyDescent="0.2">
      <c r="A61" s="58" t="s">
        <v>131</v>
      </c>
      <c r="B61" s="51"/>
      <c r="C61" s="50"/>
      <c r="D61" s="50"/>
      <c r="E61" s="51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59"/>
    </row>
    <row r="62" spans="1:35" x14ac:dyDescent="0.2">
      <c r="A62" s="84" t="s">
        <v>132</v>
      </c>
      <c r="B62" s="51"/>
      <c r="C62" s="50"/>
      <c r="D62" s="50"/>
      <c r="E62" s="51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44">
        <f>SUM(R57:R61)</f>
        <v>0</v>
      </c>
      <c r="S62" s="44">
        <f t="shared" ref="S62:AI62" si="13">SUM(S57:S61)</f>
        <v>0</v>
      </c>
      <c r="T62" s="44">
        <f t="shared" si="13"/>
        <v>0</v>
      </c>
      <c r="U62" s="44">
        <f t="shared" si="13"/>
        <v>0</v>
      </c>
      <c r="V62" s="44">
        <f t="shared" si="13"/>
        <v>0</v>
      </c>
      <c r="W62" s="44">
        <f t="shared" si="13"/>
        <v>0</v>
      </c>
      <c r="X62" s="44">
        <f t="shared" si="13"/>
        <v>0</v>
      </c>
      <c r="Y62" s="44">
        <f t="shared" si="13"/>
        <v>0</v>
      </c>
      <c r="Z62" s="44">
        <f t="shared" si="13"/>
        <v>0</v>
      </c>
      <c r="AA62" s="44">
        <f t="shared" si="13"/>
        <v>0</v>
      </c>
      <c r="AB62" s="44">
        <f t="shared" si="13"/>
        <v>0</v>
      </c>
      <c r="AC62" s="44">
        <f t="shared" si="13"/>
        <v>0</v>
      </c>
      <c r="AD62" s="44">
        <f t="shared" si="13"/>
        <v>0</v>
      </c>
      <c r="AE62" s="44">
        <f t="shared" si="13"/>
        <v>0</v>
      </c>
      <c r="AF62" s="44">
        <f t="shared" si="13"/>
        <v>0</v>
      </c>
      <c r="AG62" s="44">
        <f t="shared" si="13"/>
        <v>0</v>
      </c>
      <c r="AH62" s="44">
        <f t="shared" si="13"/>
        <v>0</v>
      </c>
      <c r="AI62" s="59">
        <f t="shared" si="13"/>
        <v>0</v>
      </c>
    </row>
    <row r="63" spans="1:35" ht="39.75" customHeight="1" x14ac:dyDescent="0.2">
      <c r="A63" s="158" t="s">
        <v>133</v>
      </c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60"/>
    </row>
    <row r="64" spans="1:35" x14ac:dyDescent="0.2">
      <c r="A64" s="58" t="s">
        <v>134</v>
      </c>
      <c r="B64" s="86"/>
      <c r="C64" s="50"/>
      <c r="D64" s="50"/>
      <c r="E64" s="50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44">
        <f>SUM(U64:X64)</f>
        <v>0</v>
      </c>
      <c r="S64" s="44"/>
      <c r="T64" s="44">
        <f>R64-S64</f>
        <v>0</v>
      </c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59"/>
    </row>
    <row r="65" spans="1:35" x14ac:dyDescent="0.2">
      <c r="A65" s="58" t="s">
        <v>135</v>
      </c>
      <c r="B65" s="86"/>
      <c r="C65" s="50"/>
      <c r="D65" s="50"/>
      <c r="E65" s="50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44">
        <f>SUM(U65:X65)</f>
        <v>0</v>
      </c>
      <c r="S65" s="44"/>
      <c r="T65" s="44">
        <f>R65-S65</f>
        <v>0</v>
      </c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59"/>
    </row>
    <row r="66" spans="1:35" x14ac:dyDescent="0.2">
      <c r="A66" s="84" t="s">
        <v>136</v>
      </c>
      <c r="B66" s="51"/>
      <c r="C66" s="50"/>
      <c r="D66" s="50"/>
      <c r="E66" s="51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44">
        <f t="shared" ref="R66:AI66" si="14">SUM(R64:R65)</f>
        <v>0</v>
      </c>
      <c r="S66" s="44">
        <f t="shared" si="14"/>
        <v>0</v>
      </c>
      <c r="T66" s="44">
        <f t="shared" si="14"/>
        <v>0</v>
      </c>
      <c r="U66" s="44">
        <f t="shared" si="14"/>
        <v>0</v>
      </c>
      <c r="V66" s="44">
        <f t="shared" si="14"/>
        <v>0</v>
      </c>
      <c r="W66" s="44">
        <f t="shared" si="14"/>
        <v>0</v>
      </c>
      <c r="X66" s="44">
        <f t="shared" si="14"/>
        <v>0</v>
      </c>
      <c r="Y66" s="44">
        <f t="shared" si="14"/>
        <v>0</v>
      </c>
      <c r="Z66" s="44">
        <f t="shared" si="14"/>
        <v>0</v>
      </c>
      <c r="AA66" s="44">
        <f t="shared" si="14"/>
        <v>0</v>
      </c>
      <c r="AB66" s="44">
        <f t="shared" si="14"/>
        <v>0</v>
      </c>
      <c r="AC66" s="44">
        <f t="shared" si="14"/>
        <v>0</v>
      </c>
      <c r="AD66" s="44">
        <f t="shared" si="14"/>
        <v>0</v>
      </c>
      <c r="AE66" s="44">
        <f t="shared" si="14"/>
        <v>0</v>
      </c>
      <c r="AF66" s="44">
        <f t="shared" si="14"/>
        <v>0</v>
      </c>
      <c r="AG66" s="44">
        <f t="shared" si="14"/>
        <v>0</v>
      </c>
      <c r="AH66" s="44">
        <f t="shared" si="14"/>
        <v>0</v>
      </c>
      <c r="AI66" s="59">
        <f t="shared" si="14"/>
        <v>0</v>
      </c>
    </row>
    <row r="67" spans="1:35" ht="13.5" thickBot="1" x14ac:dyDescent="0.25">
      <c r="A67" s="88" t="s">
        <v>137</v>
      </c>
      <c r="B67" s="89"/>
      <c r="C67" s="47"/>
      <c r="D67" s="47"/>
      <c r="E67" s="89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90">
        <f t="shared" ref="R67:AI67" si="15">R27+R31+R50+R54+R62+R66</f>
        <v>451625.10000000003</v>
      </c>
      <c r="S67" s="90">
        <f t="shared" si="15"/>
        <v>10297.799999999999</v>
      </c>
      <c r="T67" s="90">
        <f t="shared" si="15"/>
        <v>441327.30000000005</v>
      </c>
      <c r="U67" s="90">
        <f t="shared" si="15"/>
        <v>9924.7999999999993</v>
      </c>
      <c r="V67" s="90">
        <f t="shared" si="15"/>
        <v>150541.1</v>
      </c>
      <c r="W67" s="90">
        <f t="shared" si="15"/>
        <v>150542</v>
      </c>
      <c r="X67" s="90">
        <f t="shared" si="15"/>
        <v>150542</v>
      </c>
      <c r="Y67" s="90">
        <f t="shared" si="15"/>
        <v>451625.10000000003</v>
      </c>
      <c r="Z67" s="90">
        <f t="shared" si="15"/>
        <v>0</v>
      </c>
      <c r="AA67" s="90">
        <f t="shared" si="15"/>
        <v>0</v>
      </c>
      <c r="AB67" s="90">
        <f t="shared" si="15"/>
        <v>0</v>
      </c>
      <c r="AC67" s="90">
        <f t="shared" si="15"/>
        <v>0</v>
      </c>
      <c r="AD67" s="90">
        <f t="shared" si="15"/>
        <v>0</v>
      </c>
      <c r="AE67" s="90">
        <f t="shared" si="15"/>
        <v>0</v>
      </c>
      <c r="AF67" s="90">
        <f t="shared" si="15"/>
        <v>0</v>
      </c>
      <c r="AG67" s="90">
        <f t="shared" si="15"/>
        <v>0</v>
      </c>
      <c r="AH67" s="90">
        <f t="shared" si="15"/>
        <v>0</v>
      </c>
      <c r="AI67" s="91">
        <f t="shared" si="15"/>
        <v>0</v>
      </c>
    </row>
    <row r="72" spans="1:35" ht="11.25" customHeight="1" x14ac:dyDescent="0.2"/>
    <row r="73" spans="1:35" x14ac:dyDescent="0.2">
      <c r="I73" s="155" t="s">
        <v>138</v>
      </c>
      <c r="J73" s="155"/>
      <c r="K73" s="155"/>
      <c r="L73" s="155"/>
      <c r="M73" s="155"/>
      <c r="N73" s="155"/>
      <c r="O73" s="61"/>
      <c r="P73" s="61"/>
      <c r="Q73" s="61"/>
      <c r="R73" s="61"/>
      <c r="S73" s="61"/>
      <c r="T73" s="61"/>
    </row>
    <row r="74" spans="1:35" x14ac:dyDescent="0.2">
      <c r="I74" s="155" t="s">
        <v>293</v>
      </c>
      <c r="J74" s="155"/>
      <c r="K74" s="155"/>
      <c r="L74" s="155"/>
      <c r="M74" s="155"/>
      <c r="N74" s="155"/>
      <c r="O74" s="92"/>
      <c r="P74" s="92"/>
      <c r="Q74" s="92"/>
      <c r="R74" s="156" t="s">
        <v>139</v>
      </c>
      <c r="S74" s="156"/>
      <c r="T74" s="156"/>
    </row>
    <row r="75" spans="1:35" x14ac:dyDescent="0.2">
      <c r="L75" s="61"/>
      <c r="M75" s="61"/>
      <c r="N75" s="61"/>
      <c r="O75" s="61"/>
      <c r="P75" s="61"/>
      <c r="Q75" s="61"/>
      <c r="R75" s="157" t="s">
        <v>140</v>
      </c>
      <c r="S75" s="157"/>
      <c r="T75" s="157"/>
    </row>
    <row r="76" spans="1:35" x14ac:dyDescent="0.2">
      <c r="L76" s="61" t="s">
        <v>15</v>
      </c>
      <c r="M76" s="61"/>
      <c r="N76" s="61"/>
      <c r="O76" s="61"/>
      <c r="P76" s="61"/>
      <c r="Q76" s="61"/>
      <c r="R76" s="61"/>
      <c r="S76" s="61"/>
      <c r="T76" s="61"/>
    </row>
  </sheetData>
  <mergeCells count="42">
    <mergeCell ref="Z9:Z12"/>
    <mergeCell ref="A3:AI3"/>
    <mergeCell ref="A4:AI4"/>
    <mergeCell ref="A5:AI5"/>
    <mergeCell ref="A8:A12"/>
    <mergeCell ref="B8:B12"/>
    <mergeCell ref="C8:C12"/>
    <mergeCell ref="D8:D12"/>
    <mergeCell ref="E8:E12"/>
    <mergeCell ref="F8:O8"/>
    <mergeCell ref="P8:P12"/>
    <mergeCell ref="AG9:AG12"/>
    <mergeCell ref="Q8:Q12"/>
    <mergeCell ref="R8:X8"/>
    <mergeCell ref="Y8:AI8"/>
    <mergeCell ref="F9:O9"/>
    <mergeCell ref="U9:U12"/>
    <mergeCell ref="V9:X11"/>
    <mergeCell ref="Y9:Y12"/>
    <mergeCell ref="R9:T10"/>
    <mergeCell ref="S11:T11"/>
    <mergeCell ref="I73:N73"/>
    <mergeCell ref="I74:N74"/>
    <mergeCell ref="R74:T74"/>
    <mergeCell ref="R75:T75"/>
    <mergeCell ref="A63:AI63"/>
    <mergeCell ref="AH9:AH12"/>
    <mergeCell ref="AI9:AI12"/>
    <mergeCell ref="F10:J10"/>
    <mergeCell ref="K10:O10"/>
    <mergeCell ref="AC10:AC12"/>
    <mergeCell ref="AD10:AD12"/>
    <mergeCell ref="F11:I11"/>
    <mergeCell ref="J11:J12"/>
    <mergeCell ref="K11:N11"/>
    <mergeCell ref="O11:O12"/>
    <mergeCell ref="AA9:AA12"/>
    <mergeCell ref="AB9:AB12"/>
    <mergeCell ref="AC9:AD9"/>
    <mergeCell ref="AE9:AE12"/>
    <mergeCell ref="AF9:AF12"/>
    <mergeCell ref="R11:R12"/>
  </mergeCells>
  <printOptions horizontalCentered="1"/>
  <pageMargins left="0.19685039370078741" right="0.19685039370078741" top="0.23622047244094491" bottom="0.19685039370078741" header="0.15748031496062992" footer="0.15748031496062992"/>
  <pageSetup paperSize="8" scale="50" fitToHeight="2" orientation="landscape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rgb="FFFFFF00"/>
  </sheetPr>
  <dimension ref="A1:J45"/>
  <sheetViews>
    <sheetView view="pageBreakPreview" zoomScale="60" zoomScaleNormal="98" workbookViewId="0">
      <selection activeCell="A26" sqref="A26:A27"/>
    </sheetView>
  </sheetViews>
  <sheetFormatPr defaultRowHeight="12.75" x14ac:dyDescent="0.2"/>
  <cols>
    <col min="1" max="1" width="6.42578125" style="3" customWidth="1"/>
    <col min="2" max="2" width="77.140625" style="3" customWidth="1"/>
    <col min="3" max="3" width="14.42578125" style="3" customWidth="1"/>
    <col min="4" max="8" width="9.42578125" style="3" customWidth="1"/>
    <col min="9" max="16384" width="9.140625" style="3"/>
  </cols>
  <sheetData>
    <row r="1" spans="1:10" x14ac:dyDescent="0.2">
      <c r="A1" s="2"/>
      <c r="B1" s="2"/>
      <c r="C1" s="2"/>
      <c r="D1" s="2"/>
      <c r="E1" s="2"/>
      <c r="F1" s="2"/>
      <c r="G1" s="2"/>
      <c r="H1" s="2"/>
    </row>
    <row r="2" spans="1:10" x14ac:dyDescent="0.2">
      <c r="A2" s="2"/>
      <c r="B2" s="2"/>
      <c r="C2" s="2"/>
      <c r="D2" s="2"/>
      <c r="E2" s="2"/>
      <c r="F2" s="2"/>
      <c r="G2" s="2"/>
      <c r="H2" s="2"/>
    </row>
    <row r="3" spans="1:10" x14ac:dyDescent="0.2">
      <c r="A3" s="192" t="s">
        <v>141</v>
      </c>
      <c r="B3" s="192"/>
      <c r="C3" s="192"/>
      <c r="D3" s="192"/>
      <c r="E3" s="192"/>
      <c r="F3" s="192"/>
      <c r="G3" s="192"/>
      <c r="H3" s="192"/>
    </row>
    <row r="4" spans="1:10" x14ac:dyDescent="0.2">
      <c r="A4" s="193" t="s">
        <v>287</v>
      </c>
      <c r="B4" s="193"/>
      <c r="C4" s="193"/>
      <c r="D4" s="193"/>
      <c r="E4" s="193"/>
      <c r="F4" s="193"/>
      <c r="G4" s="193"/>
      <c r="H4" s="193"/>
    </row>
    <row r="5" spans="1:10" x14ac:dyDescent="0.2">
      <c r="A5" s="194" t="s">
        <v>1</v>
      </c>
      <c r="B5" s="194"/>
      <c r="C5" s="194"/>
      <c r="D5" s="194"/>
      <c r="E5" s="194"/>
      <c r="F5" s="194"/>
      <c r="G5" s="194"/>
      <c r="H5" s="194"/>
    </row>
    <row r="6" spans="1:10" ht="13.5" thickBot="1" x14ac:dyDescent="0.25">
      <c r="A6" s="2"/>
      <c r="B6" s="2"/>
      <c r="C6" s="2"/>
      <c r="D6" s="2"/>
      <c r="E6" s="2"/>
      <c r="F6" s="29"/>
      <c r="G6" s="29"/>
      <c r="H6" s="2"/>
    </row>
    <row r="7" spans="1:10" ht="13.5" thickBot="1" x14ac:dyDescent="0.25">
      <c r="A7" s="195" t="s">
        <v>142</v>
      </c>
      <c r="B7" s="198" t="s">
        <v>143</v>
      </c>
      <c r="C7" s="198" t="s">
        <v>144</v>
      </c>
      <c r="D7" s="201" t="s">
        <v>223</v>
      </c>
      <c r="E7" s="204" t="s">
        <v>145</v>
      </c>
      <c r="F7" s="205"/>
      <c r="G7" s="205"/>
      <c r="H7" s="205"/>
    </row>
    <row r="8" spans="1:10" x14ac:dyDescent="0.2">
      <c r="A8" s="196"/>
      <c r="B8" s="199"/>
      <c r="C8" s="199"/>
      <c r="D8" s="202"/>
      <c r="E8" s="206" t="s">
        <v>146</v>
      </c>
      <c r="F8" s="208" t="s">
        <v>147</v>
      </c>
      <c r="G8" s="209"/>
      <c r="H8" s="209"/>
    </row>
    <row r="9" spans="1:10" ht="39" customHeight="1" thickBot="1" x14ac:dyDescent="0.25">
      <c r="A9" s="197"/>
      <c r="B9" s="200"/>
      <c r="C9" s="200"/>
      <c r="D9" s="203"/>
      <c r="E9" s="207"/>
      <c r="F9" s="30">
        <v>2026</v>
      </c>
      <c r="G9" s="4">
        <v>2027</v>
      </c>
      <c r="H9" s="4">
        <v>2028</v>
      </c>
    </row>
    <row r="10" spans="1:10" ht="13.5" thickBot="1" x14ac:dyDescent="0.25">
      <c r="A10" s="31">
        <v>1</v>
      </c>
      <c r="B10" s="32">
        <v>2</v>
      </c>
      <c r="C10" s="32">
        <v>3</v>
      </c>
      <c r="D10" s="124">
        <v>4</v>
      </c>
      <c r="E10" s="124">
        <v>5</v>
      </c>
      <c r="F10" s="124">
        <v>6</v>
      </c>
      <c r="G10" s="124">
        <v>7</v>
      </c>
      <c r="H10" s="124">
        <v>8</v>
      </c>
    </row>
    <row r="11" spans="1:10" x14ac:dyDescent="0.2">
      <c r="A11" s="64">
        <v>1</v>
      </c>
      <c r="B11" s="62" t="s">
        <v>148</v>
      </c>
      <c r="C11" s="27" t="s">
        <v>149</v>
      </c>
      <c r="D11" s="210" t="s">
        <v>152</v>
      </c>
      <c r="E11" s="210"/>
      <c r="F11" s="210"/>
      <c r="G11" s="210"/>
      <c r="H11" s="210"/>
    </row>
    <row r="12" spans="1:10" ht="12.75" customHeight="1" x14ac:dyDescent="0.2">
      <c r="A12" s="188">
        <v>2</v>
      </c>
      <c r="B12" s="189" t="s">
        <v>150</v>
      </c>
      <c r="C12" s="18" t="s">
        <v>151</v>
      </c>
      <c r="D12" s="33"/>
      <c r="E12" s="33"/>
      <c r="F12" s="33"/>
      <c r="G12" s="33"/>
      <c r="H12" s="33"/>
    </row>
    <row r="13" spans="1:10" ht="12.75" customHeight="1" x14ac:dyDescent="0.2">
      <c r="A13" s="184"/>
      <c r="B13" s="186"/>
      <c r="C13" s="18" t="s">
        <v>153</v>
      </c>
      <c r="D13" s="181" t="s">
        <v>165</v>
      </c>
      <c r="E13" s="181"/>
      <c r="F13" s="181"/>
      <c r="G13" s="181"/>
      <c r="H13" s="181"/>
    </row>
    <row r="14" spans="1:10" ht="12.75" customHeight="1" x14ac:dyDescent="0.2">
      <c r="A14" s="17">
        <v>3</v>
      </c>
      <c r="B14" s="34" t="s">
        <v>154</v>
      </c>
      <c r="C14" s="18" t="s">
        <v>155</v>
      </c>
      <c r="D14" s="181" t="s">
        <v>156</v>
      </c>
      <c r="E14" s="181"/>
      <c r="F14" s="181"/>
      <c r="G14" s="181"/>
      <c r="H14" s="181"/>
    </row>
    <row r="15" spans="1:10" ht="25.5" x14ac:dyDescent="0.2">
      <c r="A15" s="17">
        <v>4</v>
      </c>
      <c r="B15" s="34" t="s">
        <v>157</v>
      </c>
      <c r="C15" s="18" t="s">
        <v>158</v>
      </c>
      <c r="D15" s="35"/>
      <c r="E15" s="36"/>
      <c r="F15" s="36"/>
      <c r="G15" s="36"/>
      <c r="H15" s="36"/>
    </row>
    <row r="16" spans="1:10" x14ac:dyDescent="0.2">
      <c r="A16" s="188">
        <v>5</v>
      </c>
      <c r="B16" s="189" t="s">
        <v>159</v>
      </c>
      <c r="C16" s="18" t="s">
        <v>160</v>
      </c>
      <c r="D16" s="37">
        <v>47001.923974660298</v>
      </c>
      <c r="E16" s="94">
        <v>46300</v>
      </c>
      <c r="F16" s="37">
        <f>E16</f>
        <v>46300</v>
      </c>
      <c r="G16" s="37">
        <f>E16</f>
        <v>46300</v>
      </c>
      <c r="H16" s="37">
        <v>45878.92</v>
      </c>
      <c r="J16" s="38"/>
    </row>
    <row r="17" spans="1:8" ht="53.25" customHeight="1" x14ac:dyDescent="0.2">
      <c r="A17" s="184"/>
      <c r="B17" s="186"/>
      <c r="C17" s="18" t="s">
        <v>161</v>
      </c>
      <c r="D17" s="35">
        <v>9</v>
      </c>
      <c r="E17" s="35">
        <v>8.8000000000000007</v>
      </c>
      <c r="F17" s="35">
        <v>9</v>
      </c>
      <c r="G17" s="35">
        <v>8.9</v>
      </c>
      <c r="H17" s="35">
        <v>8.8000000000000007</v>
      </c>
    </row>
    <row r="18" spans="1:8" ht="12.75" customHeight="1" x14ac:dyDescent="0.2">
      <c r="A18" s="190" t="s">
        <v>239</v>
      </c>
      <c r="B18" s="191" t="s">
        <v>297</v>
      </c>
      <c r="C18" s="39" t="s">
        <v>160</v>
      </c>
      <c r="D18" s="35">
        <v>0</v>
      </c>
      <c r="E18" s="35">
        <v>0</v>
      </c>
      <c r="F18" s="35">
        <v>0</v>
      </c>
      <c r="G18" s="35">
        <v>449</v>
      </c>
      <c r="H18" s="35">
        <v>1123</v>
      </c>
    </row>
    <row r="19" spans="1:8" ht="48" customHeight="1" x14ac:dyDescent="0.2">
      <c r="A19" s="190"/>
      <c r="B19" s="191"/>
      <c r="C19" s="118" t="s">
        <v>240</v>
      </c>
      <c r="D19" s="35"/>
      <c r="E19" s="35"/>
      <c r="F19" s="35"/>
      <c r="G19" s="35"/>
      <c r="H19" s="35"/>
    </row>
    <row r="20" spans="1:8" ht="48" customHeight="1" x14ac:dyDescent="0.2">
      <c r="A20" s="63" t="s">
        <v>241</v>
      </c>
      <c r="B20" s="34" t="str">
        <f>'[1]2-ИП ТС'!B34</f>
        <v>Техперевооружение тепловой сети на участке 2 ТК177- 2 ТК215- 2 ТК217</v>
      </c>
      <c r="C20" s="119" t="s">
        <v>160</v>
      </c>
      <c r="D20" s="35"/>
      <c r="E20" s="35"/>
      <c r="F20" s="35"/>
      <c r="G20" s="35">
        <v>449</v>
      </c>
      <c r="H20" s="35">
        <v>696</v>
      </c>
    </row>
    <row r="21" spans="1:8" ht="48" customHeight="1" x14ac:dyDescent="0.2">
      <c r="A21" s="63" t="s">
        <v>273</v>
      </c>
      <c r="B21" s="34" t="str">
        <f>'[1]2-ИП ТС'!B35</f>
        <v>Техперевооружение тепловой сети на участке  2 ТК217- 2 ТК218</v>
      </c>
      <c r="C21" s="119" t="s">
        <v>160</v>
      </c>
      <c r="D21" s="35"/>
      <c r="E21" s="35"/>
      <c r="F21" s="35"/>
      <c r="G21" s="35"/>
      <c r="H21" s="35">
        <v>104</v>
      </c>
    </row>
    <row r="22" spans="1:8" ht="48" customHeight="1" x14ac:dyDescent="0.2">
      <c r="A22" s="63" t="s">
        <v>274</v>
      </c>
      <c r="B22" s="34" t="str">
        <f>'[1]2-ИП ТС'!B36</f>
        <v>Техперевооружение тепловой сети на участке 2 ТК168-2ТК171- 2 ТК177</v>
      </c>
      <c r="C22" s="119" t="s">
        <v>160</v>
      </c>
      <c r="D22" s="35"/>
      <c r="E22" s="35"/>
      <c r="F22" s="35"/>
      <c r="G22" s="35"/>
      <c r="H22" s="35">
        <v>0</v>
      </c>
    </row>
    <row r="23" spans="1:8" ht="48" customHeight="1" x14ac:dyDescent="0.2">
      <c r="A23" s="63" t="s">
        <v>275</v>
      </c>
      <c r="B23" s="34" t="str">
        <f>'[1]2-ИП ТС'!B37</f>
        <v>Техперевооружение тепловой сети на участке 1ТК 40-1ТК 41А-1ТК 42 опуск</v>
      </c>
      <c r="C23" s="119" t="s">
        <v>160</v>
      </c>
      <c r="D23" s="35"/>
      <c r="E23" s="35"/>
      <c r="F23" s="35"/>
      <c r="G23" s="35"/>
      <c r="H23" s="35">
        <v>36</v>
      </c>
    </row>
    <row r="24" spans="1:8" ht="48" customHeight="1" x14ac:dyDescent="0.2">
      <c r="A24" s="63" t="s">
        <v>276</v>
      </c>
      <c r="B24" s="34" t="str">
        <f>'[1]2-ИП ТС'!B38</f>
        <v xml:space="preserve">Техперевооружение тепловой сети на участке К-3-2а до 1Тк31/4 </v>
      </c>
      <c r="C24" s="119" t="s">
        <v>160</v>
      </c>
      <c r="D24" s="35"/>
      <c r="E24" s="35"/>
      <c r="F24" s="35"/>
      <c r="G24" s="35"/>
      <c r="H24" s="35">
        <v>138</v>
      </c>
    </row>
    <row r="25" spans="1:8" ht="48" customHeight="1" x14ac:dyDescent="0.2">
      <c r="A25" s="63" t="s">
        <v>277</v>
      </c>
      <c r="B25" s="34" t="str">
        <f>'[1]2-ИП ТС'!B43</f>
        <v xml:space="preserve"> Техперевооружение тепловой сети на участке 4 УТ5 см- 4УТ6</v>
      </c>
      <c r="C25" s="119" t="s">
        <v>160</v>
      </c>
      <c r="D25" s="35"/>
      <c r="E25" s="35"/>
      <c r="F25" s="35"/>
      <c r="G25" s="35"/>
      <c r="H25" s="35">
        <v>149</v>
      </c>
    </row>
    <row r="26" spans="1:8" ht="25.5" x14ac:dyDescent="0.2">
      <c r="A26" s="183">
        <v>6</v>
      </c>
      <c r="B26" s="185" t="s">
        <v>162</v>
      </c>
      <c r="C26" s="27" t="s">
        <v>163</v>
      </c>
      <c r="D26" s="40">
        <v>195310.587197274</v>
      </c>
      <c r="E26" s="41">
        <v>165230</v>
      </c>
      <c r="F26" s="40">
        <v>180053.17</v>
      </c>
      <c r="G26" s="40">
        <v>178333.15799850013</v>
      </c>
      <c r="H26" s="40">
        <v>175751.2093894259</v>
      </c>
    </row>
    <row r="27" spans="1:8" x14ac:dyDescent="0.2">
      <c r="A27" s="184"/>
      <c r="B27" s="186"/>
      <c r="C27" s="18" t="s">
        <v>164</v>
      </c>
      <c r="D27" s="181" t="s">
        <v>165</v>
      </c>
      <c r="E27" s="181"/>
      <c r="F27" s="181"/>
      <c r="G27" s="181"/>
      <c r="H27" s="181"/>
    </row>
    <row r="28" spans="1:8" ht="89.25" x14ac:dyDescent="0.2">
      <c r="A28" s="17">
        <v>7</v>
      </c>
      <c r="B28" s="34" t="s">
        <v>166</v>
      </c>
      <c r="C28" s="18" t="s">
        <v>167</v>
      </c>
      <c r="D28" s="181" t="s">
        <v>224</v>
      </c>
      <c r="E28" s="181"/>
      <c r="F28" s="181"/>
      <c r="G28" s="181"/>
      <c r="H28" s="181"/>
    </row>
    <row r="29" spans="1:8" x14ac:dyDescent="0.2">
      <c r="A29" s="17" t="s">
        <v>168</v>
      </c>
      <c r="B29" s="34"/>
      <c r="C29" s="18"/>
      <c r="D29" s="16"/>
      <c r="E29" s="16"/>
      <c r="F29" s="16"/>
      <c r="G29" s="16"/>
      <c r="H29" s="16"/>
    </row>
    <row r="30" spans="1:8" ht="13.5" thickBot="1" x14ac:dyDescent="0.25">
      <c r="A30" s="42" t="s">
        <v>169</v>
      </c>
      <c r="B30" s="43"/>
      <c r="C30" s="43"/>
      <c r="D30" s="43"/>
      <c r="E30" s="43"/>
      <c r="F30" s="43"/>
      <c r="G30" s="43"/>
      <c r="H30" s="43"/>
    </row>
    <row r="31" spans="1:8" x14ac:dyDescent="0.2">
      <c r="A31" s="2"/>
      <c r="B31" s="2"/>
      <c r="C31" s="2"/>
      <c r="D31" s="2"/>
      <c r="E31" s="2"/>
      <c r="F31" s="2"/>
      <c r="G31" s="2"/>
      <c r="H31" s="2"/>
    </row>
    <row r="32" spans="1:8" x14ac:dyDescent="0.2">
      <c r="A32" s="2"/>
      <c r="B32" s="2"/>
      <c r="C32" s="2"/>
      <c r="D32" s="2"/>
      <c r="E32" s="2"/>
      <c r="F32" s="2"/>
      <c r="G32" s="2"/>
      <c r="H32" s="2"/>
    </row>
    <row r="33" spans="1:8" x14ac:dyDescent="0.2">
      <c r="A33" s="2"/>
      <c r="B33" s="2"/>
      <c r="C33" s="2"/>
      <c r="D33" s="2"/>
      <c r="E33" s="2"/>
      <c r="F33" s="2"/>
      <c r="G33" s="2"/>
      <c r="H33" s="2"/>
    </row>
    <row r="34" spans="1:8" x14ac:dyDescent="0.2">
      <c r="A34" s="2"/>
      <c r="B34" s="93" t="s">
        <v>138</v>
      </c>
      <c r="C34" s="2"/>
      <c r="D34" s="2"/>
      <c r="E34" s="2"/>
      <c r="F34" s="2"/>
      <c r="G34" s="2"/>
      <c r="H34" s="2"/>
    </row>
    <row r="35" spans="1:8" x14ac:dyDescent="0.2">
      <c r="A35" s="2"/>
      <c r="B35" s="93" t="s">
        <v>293</v>
      </c>
      <c r="C35" s="2"/>
      <c r="D35" s="187"/>
      <c r="E35" s="187"/>
      <c r="F35" s="187"/>
      <c r="G35" s="2"/>
      <c r="H35" s="123" t="s">
        <v>139</v>
      </c>
    </row>
    <row r="36" spans="1:8" x14ac:dyDescent="0.2">
      <c r="A36" s="2"/>
      <c r="B36" s="2" t="s">
        <v>15</v>
      </c>
      <c r="C36" s="2"/>
      <c r="D36" s="182" t="s">
        <v>170</v>
      </c>
      <c r="E36" s="182"/>
      <c r="F36" s="182"/>
      <c r="G36" s="2"/>
      <c r="H36" s="122" t="s">
        <v>171</v>
      </c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x14ac:dyDescent="0.2">
      <c r="A38" s="2"/>
      <c r="B38" s="2"/>
      <c r="C38" s="2"/>
      <c r="D38" s="2"/>
      <c r="E38" s="2"/>
      <c r="F38" s="2"/>
      <c r="G38" s="2"/>
      <c r="H38" s="2"/>
    </row>
    <row r="39" spans="1:8" x14ac:dyDescent="0.2">
      <c r="A39" s="2"/>
      <c r="B39" s="2"/>
      <c r="C39" s="2"/>
      <c r="D39" s="2"/>
      <c r="E39" s="2"/>
      <c r="F39" s="2"/>
      <c r="G39" s="2"/>
      <c r="H39" s="2"/>
    </row>
    <row r="40" spans="1:8" x14ac:dyDescent="0.2">
      <c r="A40" s="2"/>
      <c r="B40" s="2"/>
      <c r="C40" s="2"/>
      <c r="D40" s="2"/>
      <c r="E40" s="2"/>
      <c r="F40" s="2"/>
      <c r="G40" s="2"/>
      <c r="H40" s="2"/>
    </row>
    <row r="41" spans="1:8" x14ac:dyDescent="0.2">
      <c r="A41" s="2"/>
      <c r="B41" s="2"/>
      <c r="C41" s="2"/>
      <c r="D41" s="2"/>
      <c r="E41" s="2"/>
      <c r="F41" s="2"/>
      <c r="G41" s="2"/>
      <c r="H41" s="2"/>
    </row>
    <row r="42" spans="1:8" x14ac:dyDescent="0.2">
      <c r="A42" s="2"/>
      <c r="B42" s="2"/>
      <c r="C42" s="2"/>
      <c r="D42" s="2"/>
      <c r="E42" s="2"/>
      <c r="F42" s="2"/>
      <c r="G42" s="2"/>
      <c r="H42" s="2"/>
    </row>
    <row r="43" spans="1:8" x14ac:dyDescent="0.2">
      <c r="A43" s="2"/>
      <c r="B43" s="2"/>
      <c r="C43" s="2"/>
      <c r="D43" s="2"/>
      <c r="E43" s="2"/>
      <c r="F43" s="2"/>
      <c r="G43" s="2"/>
      <c r="H43" s="2"/>
    </row>
    <row r="44" spans="1:8" x14ac:dyDescent="0.2">
      <c r="A44" s="2"/>
      <c r="B44" s="2"/>
      <c r="C44" s="2"/>
      <c r="D44" s="2"/>
      <c r="E44" s="2"/>
      <c r="F44" s="2"/>
      <c r="G44" s="2"/>
      <c r="H44" s="2"/>
    </row>
    <row r="45" spans="1:8" x14ac:dyDescent="0.2">
      <c r="A45" s="2"/>
      <c r="B45" s="2"/>
      <c r="C45" s="2"/>
      <c r="D45" s="2"/>
      <c r="E45" s="2"/>
      <c r="F45" s="2"/>
      <c r="G45" s="2"/>
      <c r="H45" s="2"/>
    </row>
  </sheetData>
  <mergeCells count="25">
    <mergeCell ref="A12:A13"/>
    <mergeCell ref="B12:B13"/>
    <mergeCell ref="D13:H13"/>
    <mergeCell ref="A3:H3"/>
    <mergeCell ref="A4:H4"/>
    <mergeCell ref="A5:H5"/>
    <mergeCell ref="A7:A9"/>
    <mergeCell ref="B7:B9"/>
    <mergeCell ref="C7:C9"/>
    <mergeCell ref="D7:D9"/>
    <mergeCell ref="E7:H7"/>
    <mergeCell ref="E8:E9"/>
    <mergeCell ref="F8:H8"/>
    <mergeCell ref="D11:H11"/>
    <mergeCell ref="D14:H14"/>
    <mergeCell ref="D36:F36"/>
    <mergeCell ref="A26:A27"/>
    <mergeCell ref="B26:B27"/>
    <mergeCell ref="D27:H27"/>
    <mergeCell ref="D28:H28"/>
    <mergeCell ref="D35:F35"/>
    <mergeCell ref="A16:A17"/>
    <mergeCell ref="B16:B17"/>
    <mergeCell ref="A18:A19"/>
    <mergeCell ref="B18:B19"/>
  </mergeCells>
  <printOptions horizontalCentered="1"/>
  <pageMargins left="0.35433070866141736" right="0" top="0.78740157480314965" bottom="0.39370078740157483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rgb="FFFFFF00"/>
    <pageSetUpPr fitToPage="1"/>
  </sheetPr>
  <dimension ref="A1:V29"/>
  <sheetViews>
    <sheetView view="pageBreakPreview" zoomScale="60" zoomScaleNormal="70" workbookViewId="0">
      <selection activeCell="Q14" sqref="Q14"/>
    </sheetView>
  </sheetViews>
  <sheetFormatPr defaultRowHeight="12.75" x14ac:dyDescent="0.2"/>
  <cols>
    <col min="1" max="1" width="9.140625" style="3"/>
    <col min="2" max="2" width="39.140625" style="3" customWidth="1"/>
    <col min="3" max="22" width="7" style="3" customWidth="1"/>
    <col min="23" max="16384" width="9.140625" style="3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">
      <c r="A3" s="192" t="s">
        <v>172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</row>
    <row r="4" spans="1:22" x14ac:dyDescent="0.2">
      <c r="A4" s="193" t="s">
        <v>287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</row>
    <row r="5" spans="1:22" x14ac:dyDescent="0.2">
      <c r="A5" s="194" t="s">
        <v>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</row>
    <row r="6" spans="1:22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3.5" thickBot="1" x14ac:dyDescent="0.25">
      <c r="A7" s="206" t="s">
        <v>173</v>
      </c>
      <c r="B7" s="206" t="s">
        <v>174</v>
      </c>
      <c r="C7" s="204" t="s">
        <v>175</v>
      </c>
      <c r="D7" s="205"/>
      <c r="E7" s="205"/>
      <c r="F7" s="205"/>
      <c r="G7" s="205"/>
      <c r="H7" s="205"/>
      <c r="I7" s="205"/>
      <c r="J7" s="205"/>
      <c r="K7" s="204" t="s">
        <v>176</v>
      </c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</row>
    <row r="8" spans="1:22" ht="79.5" customHeight="1" thickBot="1" x14ac:dyDescent="0.25">
      <c r="A8" s="215"/>
      <c r="B8" s="216"/>
      <c r="C8" s="204" t="s">
        <v>177</v>
      </c>
      <c r="D8" s="205"/>
      <c r="E8" s="205"/>
      <c r="F8" s="205"/>
      <c r="G8" s="204" t="s">
        <v>178</v>
      </c>
      <c r="H8" s="205"/>
      <c r="I8" s="205"/>
      <c r="J8" s="205"/>
      <c r="K8" s="204" t="s">
        <v>179</v>
      </c>
      <c r="L8" s="205"/>
      <c r="M8" s="205"/>
      <c r="N8" s="205"/>
      <c r="O8" s="204" t="s">
        <v>180</v>
      </c>
      <c r="P8" s="205"/>
      <c r="Q8" s="205"/>
      <c r="R8" s="205"/>
      <c r="S8" s="204" t="s">
        <v>181</v>
      </c>
      <c r="T8" s="205"/>
      <c r="U8" s="205"/>
      <c r="V8" s="205"/>
    </row>
    <row r="9" spans="1:22" ht="12.75" customHeight="1" x14ac:dyDescent="0.2">
      <c r="A9" s="215"/>
      <c r="B9" s="216"/>
      <c r="C9" s="195" t="s">
        <v>146</v>
      </c>
      <c r="D9" s="214" t="s">
        <v>182</v>
      </c>
      <c r="E9" s="209"/>
      <c r="F9" s="209"/>
      <c r="G9" s="195" t="s">
        <v>146</v>
      </c>
      <c r="H9" s="214" t="s">
        <v>182</v>
      </c>
      <c r="I9" s="209"/>
      <c r="J9" s="209"/>
      <c r="K9" s="195" t="s">
        <v>146</v>
      </c>
      <c r="L9" s="214" t="s">
        <v>182</v>
      </c>
      <c r="M9" s="209"/>
      <c r="N9" s="209"/>
      <c r="O9" s="195" t="s">
        <v>146</v>
      </c>
      <c r="P9" s="214" t="s">
        <v>182</v>
      </c>
      <c r="Q9" s="209"/>
      <c r="R9" s="209"/>
      <c r="S9" s="195" t="s">
        <v>146</v>
      </c>
      <c r="T9" s="214" t="s">
        <v>182</v>
      </c>
      <c r="U9" s="209"/>
      <c r="V9" s="209"/>
    </row>
    <row r="10" spans="1:22" ht="42" customHeight="1" thickBot="1" x14ac:dyDescent="0.25">
      <c r="A10" s="207"/>
      <c r="B10" s="217"/>
      <c r="C10" s="197"/>
      <c r="D10" s="4">
        <v>2026</v>
      </c>
      <c r="E10" s="4">
        <v>2027</v>
      </c>
      <c r="F10" s="4">
        <v>2028</v>
      </c>
      <c r="G10" s="197"/>
      <c r="H10" s="4">
        <v>2026</v>
      </c>
      <c r="I10" s="4">
        <v>2027</v>
      </c>
      <c r="J10" s="4">
        <v>2028</v>
      </c>
      <c r="K10" s="197"/>
      <c r="L10" s="4">
        <v>2026</v>
      </c>
      <c r="M10" s="4">
        <v>2027</v>
      </c>
      <c r="N10" s="4">
        <v>2028</v>
      </c>
      <c r="O10" s="197"/>
      <c r="P10" s="4">
        <v>2026</v>
      </c>
      <c r="Q10" s="4">
        <v>2027</v>
      </c>
      <c r="R10" s="4">
        <v>2028</v>
      </c>
      <c r="S10" s="197"/>
      <c r="T10" s="4">
        <v>2026</v>
      </c>
      <c r="U10" s="4">
        <v>2027</v>
      </c>
      <c r="V10" s="4">
        <v>2028</v>
      </c>
    </row>
    <row r="11" spans="1:22" ht="13.5" thickBot="1" x14ac:dyDescent="0.25">
      <c r="A11" s="5">
        <v>1</v>
      </c>
      <c r="B11" s="6">
        <v>2</v>
      </c>
      <c r="C11" s="7">
        <v>3</v>
      </c>
      <c r="D11" s="8">
        <v>4</v>
      </c>
      <c r="E11" s="8">
        <v>5</v>
      </c>
      <c r="F11" s="8">
        <v>6</v>
      </c>
      <c r="G11" s="7">
        <v>9</v>
      </c>
      <c r="H11" s="8">
        <v>10</v>
      </c>
      <c r="I11" s="8">
        <v>11</v>
      </c>
      <c r="J11" s="8">
        <v>12</v>
      </c>
      <c r="K11" s="7">
        <v>15</v>
      </c>
      <c r="L11" s="8">
        <v>16</v>
      </c>
      <c r="M11" s="8">
        <v>17</v>
      </c>
      <c r="N11" s="8">
        <v>18</v>
      </c>
      <c r="O11" s="7">
        <v>21</v>
      </c>
      <c r="P11" s="8">
        <v>22</v>
      </c>
      <c r="Q11" s="8">
        <v>23</v>
      </c>
      <c r="R11" s="8">
        <v>24</v>
      </c>
      <c r="S11" s="7">
        <v>27</v>
      </c>
      <c r="T11" s="8">
        <v>28</v>
      </c>
      <c r="U11" s="8">
        <v>29</v>
      </c>
      <c r="V11" s="8">
        <v>30</v>
      </c>
    </row>
    <row r="12" spans="1:22" ht="14.25" x14ac:dyDescent="0.2">
      <c r="A12" s="9">
        <v>1</v>
      </c>
      <c r="B12" s="10" t="s">
        <v>242</v>
      </c>
      <c r="C12" s="11">
        <v>0.08</v>
      </c>
      <c r="D12" s="12">
        <v>0</v>
      </c>
      <c r="E12" s="12">
        <v>0</v>
      </c>
      <c r="F12" s="12">
        <v>0</v>
      </c>
      <c r="G12" s="11">
        <v>0</v>
      </c>
      <c r="H12" s="12">
        <v>0</v>
      </c>
      <c r="I12" s="12">
        <v>0</v>
      </c>
      <c r="J12" s="12">
        <v>0</v>
      </c>
      <c r="K12" s="11"/>
      <c r="L12" s="12"/>
      <c r="M12" s="12"/>
      <c r="N12" s="12"/>
      <c r="O12" s="11"/>
      <c r="P12" s="12"/>
      <c r="Q12" s="12"/>
      <c r="R12" s="12"/>
      <c r="S12" s="11"/>
      <c r="T12" s="12"/>
      <c r="U12" s="12"/>
      <c r="V12" s="12"/>
    </row>
    <row r="13" spans="1:22" ht="34.5" customHeight="1" thickBot="1" x14ac:dyDescent="0.3">
      <c r="A13" s="13" t="s">
        <v>243</v>
      </c>
      <c r="B13" s="14"/>
      <c r="C13" s="15"/>
      <c r="D13" s="16"/>
      <c r="E13" s="16"/>
      <c r="F13" s="16"/>
      <c r="G13" s="17"/>
      <c r="H13" s="18"/>
      <c r="I13" s="18"/>
      <c r="J13" s="18"/>
      <c r="K13" s="131"/>
      <c r="L13" s="133"/>
      <c r="M13" s="133"/>
      <c r="N13" s="132"/>
      <c r="O13" s="115"/>
      <c r="P13" s="116"/>
      <c r="Q13" s="116"/>
      <c r="R13" s="116"/>
      <c r="S13" s="114"/>
      <c r="T13" s="117"/>
      <c r="U13" s="117"/>
      <c r="V13" s="117"/>
    </row>
    <row r="14" spans="1:22" ht="93" customHeight="1" x14ac:dyDescent="0.2">
      <c r="A14" s="19">
        <v>2</v>
      </c>
      <c r="B14" s="20" t="s">
        <v>244</v>
      </c>
      <c r="C14" s="21"/>
      <c r="D14" s="22"/>
      <c r="E14" s="22"/>
      <c r="F14" s="22"/>
      <c r="G14" s="11"/>
      <c r="H14" s="12"/>
      <c r="I14" s="12"/>
      <c r="J14" s="12"/>
      <c r="K14" s="11"/>
      <c r="L14" s="12"/>
      <c r="M14" s="12"/>
      <c r="N14" s="12"/>
      <c r="O14" s="17"/>
      <c r="P14" s="18"/>
      <c r="Q14" s="18">
        <v>2.1000000000000001E-2</v>
      </c>
      <c r="R14" s="18">
        <v>5.2999999999999999E-2</v>
      </c>
      <c r="S14" s="17">
        <v>0</v>
      </c>
      <c r="T14" s="18">
        <v>0</v>
      </c>
      <c r="U14" s="18">
        <v>449</v>
      </c>
      <c r="V14" s="18">
        <v>1123</v>
      </c>
    </row>
    <row r="15" spans="1:22" ht="51" customHeight="1" x14ac:dyDescent="0.25">
      <c r="A15" s="23" t="s">
        <v>226</v>
      </c>
      <c r="B15" s="24" t="str">
        <f>'[1]2-ИП ТС'!B34</f>
        <v>Техперевооружение тепловой сети на участке 2 ТК177- 2 ТК215- 2 ТК217</v>
      </c>
      <c r="C15" s="25"/>
      <c r="D15" s="26"/>
      <c r="E15" s="26"/>
      <c r="F15" s="26"/>
      <c r="G15" s="64"/>
      <c r="H15" s="27"/>
      <c r="I15" s="27"/>
      <c r="J15" s="27"/>
      <c r="K15" s="64"/>
      <c r="L15" s="27"/>
      <c r="M15" s="27"/>
      <c r="N15" s="27"/>
      <c r="O15" s="17"/>
      <c r="P15" s="18"/>
      <c r="Q15" s="18">
        <v>2.1000000000000001E-2</v>
      </c>
      <c r="R15" s="18">
        <v>3.3000000000000002E-2</v>
      </c>
      <c r="S15" s="17"/>
      <c r="T15" s="18"/>
      <c r="U15" s="18">
        <v>449</v>
      </c>
      <c r="V15" s="18">
        <v>696</v>
      </c>
    </row>
    <row r="16" spans="1:22" ht="51" customHeight="1" x14ac:dyDescent="0.25">
      <c r="A16" s="23" t="s">
        <v>227</v>
      </c>
      <c r="B16" s="24" t="str">
        <f>'[1]2-ИП ТС'!B35</f>
        <v>Техперевооружение тепловой сети на участке  2 ТК217- 2 ТК218</v>
      </c>
      <c r="C16" s="25"/>
      <c r="D16" s="26"/>
      <c r="E16" s="26"/>
      <c r="F16" s="26"/>
      <c r="G16" s="64"/>
      <c r="H16" s="27"/>
      <c r="I16" s="27"/>
      <c r="J16" s="27"/>
      <c r="K16" s="64"/>
      <c r="L16" s="27"/>
      <c r="M16" s="27"/>
      <c r="N16" s="27"/>
      <c r="O16" s="17"/>
      <c r="P16" s="18"/>
      <c r="Q16" s="18"/>
      <c r="R16" s="18">
        <v>5.0000000000000001E-3</v>
      </c>
      <c r="S16" s="17"/>
      <c r="T16" s="18"/>
      <c r="U16" s="18"/>
      <c r="V16" s="18">
        <v>104</v>
      </c>
    </row>
    <row r="17" spans="1:22" ht="51" customHeight="1" x14ac:dyDescent="0.25">
      <c r="A17" s="23" t="s">
        <v>228</v>
      </c>
      <c r="B17" s="24" t="str">
        <f>'[1]2-ИП ТС'!B36</f>
        <v>Техперевооружение тепловой сети на участке 2 ТК168-2ТК171- 2 ТК177</v>
      </c>
      <c r="C17" s="25"/>
      <c r="D17" s="26"/>
      <c r="E17" s="26"/>
      <c r="F17" s="26"/>
      <c r="G17" s="64"/>
      <c r="H17" s="27"/>
      <c r="I17" s="27"/>
      <c r="J17" s="27"/>
      <c r="K17" s="64"/>
      <c r="L17" s="27"/>
      <c r="M17" s="27"/>
      <c r="N17" s="27"/>
      <c r="O17" s="17"/>
      <c r="P17" s="18"/>
      <c r="Q17" s="18"/>
      <c r="R17" s="18"/>
      <c r="S17" s="17"/>
      <c r="T17" s="18"/>
      <c r="U17" s="18"/>
      <c r="V17" s="18"/>
    </row>
    <row r="18" spans="1:22" ht="51" customHeight="1" x14ac:dyDescent="0.25">
      <c r="A18" s="23" t="s">
        <v>229</v>
      </c>
      <c r="B18" s="24" t="str">
        <f>'[1]2-ИП ТС'!B37</f>
        <v>Техперевооружение тепловой сети на участке 1ТК 40-1ТК 41А-1ТК 42 опуск</v>
      </c>
      <c r="C18" s="25"/>
      <c r="D18" s="26"/>
      <c r="E18" s="26"/>
      <c r="F18" s="26"/>
      <c r="G18" s="64"/>
      <c r="H18" s="27"/>
      <c r="I18" s="27"/>
      <c r="J18" s="27"/>
      <c r="K18" s="64"/>
      <c r="L18" s="27"/>
      <c r="M18" s="27"/>
      <c r="N18" s="27"/>
      <c r="O18" s="17"/>
      <c r="P18" s="18"/>
      <c r="Q18" s="18"/>
      <c r="R18" s="18">
        <v>2E-3</v>
      </c>
      <c r="S18" s="17"/>
      <c r="T18" s="18"/>
      <c r="U18" s="18"/>
      <c r="V18" s="18">
        <v>36</v>
      </c>
    </row>
    <row r="19" spans="1:22" ht="51" customHeight="1" x14ac:dyDescent="0.25">
      <c r="A19" s="23" t="s">
        <v>230</v>
      </c>
      <c r="B19" s="24" t="str">
        <f>'[1]2-ИП ТС'!B38</f>
        <v xml:space="preserve">Техперевооружение тепловой сети на участке К-3-2а до 1Тк31/4 </v>
      </c>
      <c r="C19" s="25"/>
      <c r="D19" s="26"/>
      <c r="E19" s="26"/>
      <c r="F19" s="26"/>
      <c r="G19" s="64"/>
      <c r="H19" s="27"/>
      <c r="I19" s="27"/>
      <c r="J19" s="27"/>
      <c r="K19" s="64"/>
      <c r="L19" s="27"/>
      <c r="M19" s="27"/>
      <c r="N19" s="27"/>
      <c r="O19" s="17"/>
      <c r="P19" s="18"/>
      <c r="Q19" s="18"/>
      <c r="R19" s="18">
        <v>6.0000000000000001E-3</v>
      </c>
      <c r="S19" s="17"/>
      <c r="T19" s="18"/>
      <c r="U19" s="18"/>
      <c r="V19" s="18">
        <v>138</v>
      </c>
    </row>
    <row r="20" spans="1:22" ht="51" customHeight="1" x14ac:dyDescent="0.25">
      <c r="A20" s="23" t="s">
        <v>231</v>
      </c>
      <c r="B20" s="24" t="str">
        <f>'[1]2-ИП ТС'!B43</f>
        <v xml:space="preserve"> Техперевооружение тепловой сети на участке 4 УТ5 см- 4УТ6</v>
      </c>
      <c r="C20" s="25"/>
      <c r="D20" s="26"/>
      <c r="E20" s="26"/>
      <c r="F20" s="26"/>
      <c r="G20" s="64"/>
      <c r="H20" s="27"/>
      <c r="I20" s="27"/>
      <c r="J20" s="27"/>
      <c r="K20" s="64"/>
      <c r="L20" s="27"/>
      <c r="M20" s="27"/>
      <c r="N20" s="27"/>
      <c r="O20" s="17"/>
      <c r="P20" s="18"/>
      <c r="Q20" s="18"/>
      <c r="R20" s="18">
        <v>7.0000000000000001E-3</v>
      </c>
      <c r="S20" s="17"/>
      <c r="T20" s="18"/>
      <c r="U20" s="18"/>
      <c r="V20" s="18">
        <v>149</v>
      </c>
    </row>
    <row r="21" spans="1:2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3.5" customHeight="1" x14ac:dyDescent="0.2">
      <c r="A22" s="2"/>
      <c r="B22" s="2"/>
      <c r="C22" s="211" t="s">
        <v>138</v>
      </c>
      <c r="D22" s="212"/>
      <c r="E22" s="212"/>
      <c r="F22" s="212"/>
      <c r="G22" s="212"/>
      <c r="H22" s="212"/>
      <c r="I22" s="212"/>
      <c r="J22" s="21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">
      <c r="A23" s="2"/>
      <c r="B23" s="2"/>
      <c r="C23" s="211" t="s">
        <v>293</v>
      </c>
      <c r="D23" s="212"/>
      <c r="E23" s="212"/>
      <c r="F23" s="212"/>
      <c r="G23" s="212"/>
      <c r="H23" s="212"/>
      <c r="I23" s="212"/>
      <c r="J23" s="212"/>
      <c r="K23" s="213"/>
      <c r="L23" s="213"/>
      <c r="M23" s="213"/>
      <c r="N23" s="213"/>
      <c r="O23" s="2"/>
      <c r="P23" s="193" t="s">
        <v>139</v>
      </c>
      <c r="Q23" s="193"/>
      <c r="R23" s="193"/>
      <c r="S23" s="2"/>
      <c r="T23" s="2"/>
      <c r="U23" s="2"/>
      <c r="V23" s="2"/>
    </row>
    <row r="24" spans="1:22" x14ac:dyDescent="0.2">
      <c r="A24" s="2"/>
      <c r="B24" s="2"/>
      <c r="C24" s="2" t="s">
        <v>15</v>
      </c>
      <c r="D24" s="2"/>
      <c r="E24" s="2"/>
      <c r="F24" s="2"/>
      <c r="G24" s="2"/>
      <c r="H24" s="2"/>
      <c r="I24" s="2"/>
      <c r="J24" s="2"/>
      <c r="K24" s="194" t="s">
        <v>170</v>
      </c>
      <c r="L24" s="194"/>
      <c r="M24" s="194"/>
      <c r="N24" s="194"/>
      <c r="O24" s="2"/>
      <c r="P24" s="194" t="s">
        <v>171</v>
      </c>
      <c r="Q24" s="194"/>
      <c r="R24" s="194"/>
      <c r="S24" s="2"/>
      <c r="T24" s="2"/>
      <c r="U24" s="2"/>
      <c r="V24" s="2"/>
    </row>
    <row r="25" spans="1:22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8"/>
    </row>
    <row r="29" spans="1:22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8"/>
    </row>
  </sheetData>
  <mergeCells count="28">
    <mergeCell ref="A3:V3"/>
    <mergeCell ref="A4:V4"/>
    <mergeCell ref="A5:V5"/>
    <mergeCell ref="A7:A10"/>
    <mergeCell ref="B7:B10"/>
    <mergeCell ref="C7:J7"/>
    <mergeCell ref="K7:V7"/>
    <mergeCell ref="C8:F8"/>
    <mergeCell ref="G8:J8"/>
    <mergeCell ref="K8:N8"/>
    <mergeCell ref="O8:R8"/>
    <mergeCell ref="S8:V8"/>
    <mergeCell ref="C9:C10"/>
    <mergeCell ref="D9:F9"/>
    <mergeCell ref="G9:G10"/>
    <mergeCell ref="H9:J9"/>
    <mergeCell ref="T9:V9"/>
    <mergeCell ref="K9:K10"/>
    <mergeCell ref="L9:N9"/>
    <mergeCell ref="O9:O10"/>
    <mergeCell ref="P9:R9"/>
    <mergeCell ref="S9:S10"/>
    <mergeCell ref="C22:J22"/>
    <mergeCell ref="C23:J23"/>
    <mergeCell ref="K23:N23"/>
    <mergeCell ref="P23:R23"/>
    <mergeCell ref="K24:N24"/>
    <mergeCell ref="P24:R24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74F78-4572-4B16-B51A-DCEF6180745F}">
  <sheetPr>
    <tabColor rgb="FFFFFF00"/>
  </sheetPr>
  <dimension ref="A1:M49"/>
  <sheetViews>
    <sheetView view="pageBreakPreview" zoomScaleNormal="100" zoomScaleSheetLayoutView="100" workbookViewId="0">
      <selection activeCell="O1" sqref="O1"/>
    </sheetView>
  </sheetViews>
  <sheetFormatPr defaultRowHeight="12.75" x14ac:dyDescent="0.2"/>
  <cols>
    <col min="1" max="1" width="5.42578125" style="45" customWidth="1"/>
    <col min="2" max="2" width="40.42578125" style="45" customWidth="1"/>
    <col min="3" max="3" width="11.5703125" style="45" customWidth="1"/>
    <col min="4" max="4" width="11.7109375" style="45" customWidth="1"/>
    <col min="5" max="5" width="12.140625" style="45" customWidth="1"/>
    <col min="6" max="6" width="12.85546875" style="45" customWidth="1"/>
    <col min="7" max="7" width="12.140625" style="45" customWidth="1"/>
    <col min="8" max="8" width="13.5703125" style="45" customWidth="1"/>
    <col min="9" max="12" width="10" style="45" customWidth="1"/>
    <col min="13" max="13" width="22.5703125" style="45" customWidth="1"/>
    <col min="14" max="14" width="4.140625" style="45" customWidth="1"/>
    <col min="15" max="16384" width="9.140625" style="45"/>
  </cols>
  <sheetData>
    <row r="1" spans="1:13" x14ac:dyDescent="0.2">
      <c r="M1" s="75" t="s">
        <v>183</v>
      </c>
    </row>
    <row r="3" spans="1:13" x14ac:dyDescent="0.2">
      <c r="A3" s="220" t="s">
        <v>184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3" x14ac:dyDescent="0.2">
      <c r="A4" s="221" t="s">
        <v>287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</row>
    <row r="5" spans="1:13" x14ac:dyDescent="0.2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</row>
    <row r="6" spans="1:13" ht="13.5" thickBot="1" x14ac:dyDescent="0.25"/>
    <row r="7" spans="1:13" ht="25.5" customHeight="1" thickBot="1" x14ac:dyDescent="0.25">
      <c r="A7" s="223" t="s">
        <v>21</v>
      </c>
      <c r="B7" s="226" t="s">
        <v>185</v>
      </c>
      <c r="C7" s="229" t="s">
        <v>186</v>
      </c>
      <c r="D7" s="230"/>
      <c r="E7" s="230"/>
      <c r="F7" s="230"/>
      <c r="G7" s="230"/>
      <c r="H7" s="230"/>
      <c r="I7" s="230"/>
      <c r="J7" s="230"/>
      <c r="K7" s="230"/>
      <c r="L7" s="230"/>
      <c r="M7" s="231" t="s">
        <v>187</v>
      </c>
    </row>
    <row r="8" spans="1:13" ht="18" customHeight="1" x14ac:dyDescent="0.2">
      <c r="A8" s="224"/>
      <c r="B8" s="227"/>
      <c r="C8" s="234" t="s">
        <v>188</v>
      </c>
      <c r="D8" s="235"/>
      <c r="E8" s="235"/>
      <c r="F8" s="235"/>
      <c r="G8" s="235"/>
      <c r="H8" s="236"/>
      <c r="I8" s="231" t="s">
        <v>189</v>
      </c>
      <c r="J8" s="234" t="s">
        <v>190</v>
      </c>
      <c r="K8" s="235"/>
      <c r="L8" s="235"/>
      <c r="M8" s="232"/>
    </row>
    <row r="9" spans="1:13" ht="41.25" thickBot="1" x14ac:dyDescent="0.25">
      <c r="A9" s="224"/>
      <c r="B9" s="227"/>
      <c r="C9" s="95" t="s">
        <v>191</v>
      </c>
      <c r="D9" s="95" t="s">
        <v>191</v>
      </c>
      <c r="E9" s="95" t="s">
        <v>191</v>
      </c>
      <c r="F9" s="95" t="s">
        <v>191</v>
      </c>
      <c r="G9" s="96" t="s">
        <v>191</v>
      </c>
      <c r="H9" s="96" t="s">
        <v>191</v>
      </c>
      <c r="I9" s="232"/>
      <c r="J9" s="237">
        <v>2026</v>
      </c>
      <c r="K9" s="218">
        <v>2027</v>
      </c>
      <c r="L9" s="218">
        <v>2028</v>
      </c>
      <c r="M9" s="232"/>
    </row>
    <row r="10" spans="1:13" ht="68.25" customHeight="1" thickBot="1" x14ac:dyDescent="0.25">
      <c r="A10" s="225"/>
      <c r="B10" s="228"/>
      <c r="C10" s="97" t="s">
        <v>245</v>
      </c>
      <c r="D10" s="97" t="s">
        <v>246</v>
      </c>
      <c r="E10" s="97" t="s">
        <v>247</v>
      </c>
      <c r="F10" s="97" t="s">
        <v>248</v>
      </c>
      <c r="G10" s="97" t="s">
        <v>249</v>
      </c>
      <c r="H10" s="97" t="s">
        <v>294</v>
      </c>
      <c r="I10" s="233"/>
      <c r="J10" s="225"/>
      <c r="K10" s="219"/>
      <c r="L10" s="219"/>
      <c r="M10" s="233"/>
    </row>
    <row r="11" spans="1:13" ht="13.5" thickBot="1" x14ac:dyDescent="0.25">
      <c r="A11" s="78">
        <v>1</v>
      </c>
      <c r="B11" s="98">
        <v>2</v>
      </c>
      <c r="C11" s="98">
        <v>3</v>
      </c>
      <c r="D11" s="98">
        <v>4</v>
      </c>
      <c r="E11" s="98">
        <v>5</v>
      </c>
      <c r="F11" s="98">
        <v>6</v>
      </c>
      <c r="G11" s="98">
        <v>7</v>
      </c>
      <c r="H11" s="98">
        <v>9</v>
      </c>
      <c r="I11" s="98">
        <v>10</v>
      </c>
      <c r="J11" s="98">
        <v>11</v>
      </c>
      <c r="K11" s="98">
        <v>12</v>
      </c>
      <c r="L11" s="98">
        <v>13</v>
      </c>
      <c r="M11" s="98">
        <v>16</v>
      </c>
    </row>
    <row r="12" spans="1:13" x14ac:dyDescent="0.2">
      <c r="A12" s="99" t="s">
        <v>192</v>
      </c>
      <c r="B12" s="100" t="s">
        <v>193</v>
      </c>
      <c r="C12" s="101">
        <f t="shared" ref="C12:H12" si="0">C13+C30+C34+C35</f>
        <v>0</v>
      </c>
      <c r="D12" s="101">
        <f t="shared" si="0"/>
        <v>0</v>
      </c>
      <c r="E12" s="101">
        <f t="shared" si="0"/>
        <v>150132.31900000002</v>
      </c>
      <c r="F12" s="101">
        <f t="shared" si="0"/>
        <v>218173.28099999996</v>
      </c>
      <c r="G12" s="101">
        <f t="shared" si="0"/>
        <v>83233.2</v>
      </c>
      <c r="H12" s="101">
        <f t="shared" si="0"/>
        <v>86.3</v>
      </c>
      <c r="I12" s="101">
        <f>SUM(J12:M12)</f>
        <v>451625.1</v>
      </c>
      <c r="J12" s="101">
        <f>J13+J30+J31+J34+J35</f>
        <v>150541.1</v>
      </c>
      <c r="K12" s="101">
        <f>K13+K30+K31+K34+K35</f>
        <v>150542</v>
      </c>
      <c r="L12" s="101">
        <f>L13+L30+L31+L34+L35</f>
        <v>150542</v>
      </c>
      <c r="M12" s="102"/>
    </row>
    <row r="13" spans="1:13" ht="38.25" x14ac:dyDescent="0.2">
      <c r="A13" s="103" t="s">
        <v>194</v>
      </c>
      <c r="B13" s="86" t="s">
        <v>195</v>
      </c>
      <c r="C13" s="44">
        <f>SUM(C15:C29)</f>
        <v>0</v>
      </c>
      <c r="D13" s="44">
        <f t="shared" ref="D13:H13" si="1">SUM(D15:D29)</f>
        <v>0</v>
      </c>
      <c r="E13" s="44">
        <f t="shared" si="1"/>
        <v>150132.31900000002</v>
      </c>
      <c r="F13" s="44">
        <f>SUM(F15:F29)</f>
        <v>218173.28099999996</v>
      </c>
      <c r="G13" s="44">
        <f t="shared" si="1"/>
        <v>83233.2</v>
      </c>
      <c r="H13" s="44">
        <f t="shared" si="1"/>
        <v>86.3</v>
      </c>
      <c r="I13" s="44">
        <f t="shared" ref="I13:I29" si="2">SUM(J13:L13)</f>
        <v>451625.1</v>
      </c>
      <c r="J13" s="44">
        <f>'2-ИП ТС'!V67</f>
        <v>150541.1</v>
      </c>
      <c r="K13" s="44">
        <f>'2-ИП ТС'!W67</f>
        <v>150542</v>
      </c>
      <c r="L13" s="44">
        <f>'2-ИП ТС'!X67</f>
        <v>150542</v>
      </c>
      <c r="M13" s="104" t="s">
        <v>302</v>
      </c>
    </row>
    <row r="14" spans="1:13" ht="25.5" hidden="1" x14ac:dyDescent="0.2">
      <c r="A14" s="103" t="s">
        <v>250</v>
      </c>
      <c r="B14" s="125" t="s">
        <v>251</v>
      </c>
      <c r="C14" s="126"/>
      <c r="D14" s="126"/>
      <c r="E14" s="126"/>
      <c r="F14" s="126"/>
      <c r="G14" s="126"/>
      <c r="H14" s="126"/>
      <c r="I14" s="126">
        <f>SUM(J14:L14)</f>
        <v>27078.6</v>
      </c>
      <c r="J14" s="126">
        <v>9182.4</v>
      </c>
      <c r="K14" s="126">
        <v>8942.9</v>
      </c>
      <c r="L14" s="126">
        <v>8953.2999999999993</v>
      </c>
      <c r="M14" s="59"/>
    </row>
    <row r="15" spans="1:13" ht="25.5" x14ac:dyDescent="0.2">
      <c r="A15" s="103"/>
      <c r="B15" s="86" t="str">
        <f>'2-ИП ТС'!B34</f>
        <v>Техперевооружение тепловой сети на участке 2 ТК177- 2 ТК215- 2 ТК217</v>
      </c>
      <c r="C15" s="44"/>
      <c r="D15" s="44"/>
      <c r="E15" s="44"/>
      <c r="F15" s="44">
        <f>I15-G15</f>
        <v>66577.799999999988</v>
      </c>
      <c r="G15" s="44">
        <f>27744.4</f>
        <v>27744.400000000001</v>
      </c>
      <c r="H15" s="44"/>
      <c r="I15" s="44">
        <f t="shared" si="2"/>
        <v>94322.2</v>
      </c>
      <c r="J15" s="44">
        <f>'2-ИП ТС'!V34</f>
        <v>62412</v>
      </c>
      <c r="K15" s="44">
        <f>'2-ИП ТС'!W34</f>
        <v>31910.2</v>
      </c>
      <c r="L15" s="44"/>
      <c r="M15" s="105" t="s">
        <v>106</v>
      </c>
    </row>
    <row r="16" spans="1:13" ht="25.5" x14ac:dyDescent="0.2">
      <c r="A16" s="103"/>
      <c r="B16" s="86" t="str">
        <f>'2-ИП ТС'!B35</f>
        <v>Техперевооружение тепловой сети на участке  2 ТК217- 2 ТК218</v>
      </c>
      <c r="C16" s="44"/>
      <c r="D16" s="44"/>
      <c r="E16" s="44"/>
      <c r="F16" s="44"/>
      <c r="G16" s="44">
        <f t="shared" ref="G16:G19" si="3">I16</f>
        <v>11645</v>
      </c>
      <c r="H16" s="44"/>
      <c r="I16" s="44">
        <f t="shared" si="2"/>
        <v>11645</v>
      </c>
      <c r="J16" s="44"/>
      <c r="K16" s="44">
        <f>'2-ИП ТС'!W35</f>
        <v>11645</v>
      </c>
      <c r="L16" s="44"/>
      <c r="M16" s="105" t="s">
        <v>109</v>
      </c>
    </row>
    <row r="17" spans="1:13" ht="25.5" x14ac:dyDescent="0.2">
      <c r="A17" s="103"/>
      <c r="B17" s="86" t="str">
        <f>'2-ИП ТС'!B36</f>
        <v>Техперевооружение тепловой сети на участке 2 ТК168-2ТК171- 2 ТК177 (1 этап)</v>
      </c>
      <c r="C17" s="44"/>
      <c r="D17" s="44"/>
      <c r="E17" s="44"/>
      <c r="F17" s="44">
        <f>I17-G17</f>
        <v>41861.599999999999</v>
      </c>
      <c r="G17" s="44">
        <v>27744.400000000001</v>
      </c>
      <c r="H17" s="44"/>
      <c r="I17" s="44">
        <f t="shared" si="2"/>
        <v>69606</v>
      </c>
      <c r="J17" s="44"/>
      <c r="K17" s="44"/>
      <c r="L17" s="44">
        <f>'2-ИП ТС'!X36</f>
        <v>69606</v>
      </c>
      <c r="M17" s="105" t="s">
        <v>110</v>
      </c>
    </row>
    <row r="18" spans="1:13" ht="26.25" customHeight="1" x14ac:dyDescent="0.2">
      <c r="A18" s="103"/>
      <c r="B18" s="86" t="str">
        <f>'2-ИП ТС'!B37</f>
        <v>Техперевооружение тепловой сети на участке 1ТК 40-1ТК 41А-1ТК 42 опуск</v>
      </c>
      <c r="C18" s="44"/>
      <c r="D18" s="44"/>
      <c r="E18" s="44"/>
      <c r="F18" s="44"/>
      <c r="G18" s="44">
        <f t="shared" si="3"/>
        <v>3455.7</v>
      </c>
      <c r="H18" s="44"/>
      <c r="I18" s="44">
        <f t="shared" si="2"/>
        <v>3455.7</v>
      </c>
      <c r="J18" s="44"/>
      <c r="K18" s="44">
        <f>'2-ИП ТС'!W37</f>
        <v>3455.7</v>
      </c>
      <c r="L18" s="44"/>
      <c r="M18" s="105" t="s">
        <v>111</v>
      </c>
    </row>
    <row r="19" spans="1:13" ht="25.5" x14ac:dyDescent="0.2">
      <c r="A19" s="103"/>
      <c r="B19" s="86" t="str">
        <f>'2-ИП ТС'!B38</f>
        <v xml:space="preserve">Техперевооружение тепловой сети на участке К-3-2а до 1ТК31/4 </v>
      </c>
      <c r="C19" s="44"/>
      <c r="D19" s="44"/>
      <c r="E19" s="44"/>
      <c r="F19" s="44"/>
      <c r="G19" s="44">
        <f t="shared" si="3"/>
        <v>12529</v>
      </c>
      <c r="H19" s="44"/>
      <c r="I19" s="44">
        <f t="shared" si="2"/>
        <v>12529</v>
      </c>
      <c r="J19" s="44"/>
      <c r="K19" s="44">
        <f>'2-ИП ТС'!W38</f>
        <v>12529</v>
      </c>
      <c r="L19" s="44"/>
      <c r="M19" s="105" t="s">
        <v>112</v>
      </c>
    </row>
    <row r="20" spans="1:13" ht="25.5" x14ac:dyDescent="0.2">
      <c r="A20" s="103"/>
      <c r="B20" s="86" t="str">
        <f>'2-ИП ТС'!B39</f>
        <v xml:space="preserve"> Техперевооружение тепловой сети на участке 4 УТ5 см- 4УТ6</v>
      </c>
      <c r="C20" s="44"/>
      <c r="D20" s="44"/>
      <c r="E20" s="44"/>
      <c r="F20" s="44">
        <f>I20-G20</f>
        <v>16036.4</v>
      </c>
      <c r="G20" s="44">
        <f>27744.4-G16-G18-G19</f>
        <v>114.70000000000073</v>
      </c>
      <c r="H20" s="44"/>
      <c r="I20" s="44">
        <f t="shared" si="2"/>
        <v>16151.1</v>
      </c>
      <c r="J20" s="44"/>
      <c r="K20" s="44">
        <f>'2-ИП ТС'!W39</f>
        <v>16151.1</v>
      </c>
      <c r="L20" s="44"/>
      <c r="M20" s="105" t="s">
        <v>113</v>
      </c>
    </row>
    <row r="21" spans="1:13" ht="38.25" x14ac:dyDescent="0.2">
      <c r="A21" s="103"/>
      <c r="B21" s="86" t="str">
        <f>'2-ИП ТС'!B41</f>
        <v>Техническое перевооружение химико-технологической системы химического цеха ПП ДТЭЦ</v>
      </c>
      <c r="C21" s="44"/>
      <c r="D21" s="44"/>
      <c r="E21" s="44">
        <f>I21-F21-H21</f>
        <v>15536.5</v>
      </c>
      <c r="F21" s="44">
        <f>(I21-H21)*0.195</f>
        <v>3763.5</v>
      </c>
      <c r="G21" s="44"/>
      <c r="H21" s="44"/>
      <c r="I21" s="44">
        <f t="shared" si="2"/>
        <v>19300</v>
      </c>
      <c r="J21" s="44">
        <f>'2-ИП ТС'!V41</f>
        <v>19300</v>
      </c>
      <c r="K21" s="44"/>
      <c r="L21" s="44"/>
      <c r="M21" s="105" t="s">
        <v>280</v>
      </c>
    </row>
    <row r="22" spans="1:13" ht="38.25" x14ac:dyDescent="0.2">
      <c r="A22" s="103"/>
      <c r="B22" s="86" t="str">
        <f>'2-ИП ТС'!B42</f>
        <v>Установка обратного клапана на нагнетательном трубопроводе насоса подачи щелочи в химический цех ПП ДТЭЦ</v>
      </c>
      <c r="C22" s="44"/>
      <c r="D22" s="44"/>
      <c r="E22" s="44">
        <f>I22-F22-H22</f>
        <v>165.66900000000004</v>
      </c>
      <c r="F22" s="44">
        <f>(I22-H22)*0.195</f>
        <v>40.131</v>
      </c>
      <c r="G22" s="44"/>
      <c r="H22" s="44">
        <v>86.3</v>
      </c>
      <c r="I22" s="44">
        <f t="shared" si="2"/>
        <v>292.10000000000002</v>
      </c>
      <c r="J22" s="44">
        <f>'2-ИП ТС'!V42</f>
        <v>292.10000000000002</v>
      </c>
      <c r="K22" s="44"/>
      <c r="L22" s="44"/>
      <c r="M22" s="105" t="s">
        <v>115</v>
      </c>
    </row>
    <row r="23" spans="1:13" ht="25.5" x14ac:dyDescent="0.2">
      <c r="A23" s="103"/>
      <c r="B23" s="86" t="str">
        <f>'2-ИП ТС'!B43</f>
        <v>Модернизация устройств электромеханической релейной защиты и автоматики КТЦ (1 этап)</v>
      </c>
      <c r="C23" s="44"/>
      <c r="D23" s="44"/>
      <c r="E23" s="44">
        <f t="shared" ref="E23:E29" si="4">I23-F23</f>
        <v>2526.587</v>
      </c>
      <c r="F23" s="44">
        <f>I23*0.51</f>
        <v>2629.7130000000002</v>
      </c>
      <c r="G23" s="44"/>
      <c r="H23" s="44"/>
      <c r="I23" s="44">
        <f t="shared" si="2"/>
        <v>5156.3</v>
      </c>
      <c r="J23" s="44">
        <f>'2-ИП ТС'!V43</f>
        <v>5156.3</v>
      </c>
      <c r="K23" s="44"/>
      <c r="L23" s="44"/>
      <c r="M23" s="105" t="s">
        <v>116</v>
      </c>
    </row>
    <row r="24" spans="1:13" ht="25.5" x14ac:dyDescent="0.2">
      <c r="A24" s="103"/>
      <c r="B24" s="86" t="str">
        <f>'2-ИП ТС'!B44</f>
        <v>Модернизация теплофикационной системы ПП "Дягилевская ТЭЦ"</v>
      </c>
      <c r="C24" s="44"/>
      <c r="D24" s="44"/>
      <c r="E24" s="44">
        <f t="shared" si="4"/>
        <v>2892.96</v>
      </c>
      <c r="F24" s="44">
        <f>I24*0.51</f>
        <v>3011.04</v>
      </c>
      <c r="G24" s="44"/>
      <c r="H24" s="44"/>
      <c r="I24" s="44">
        <f t="shared" si="2"/>
        <v>5904</v>
      </c>
      <c r="J24" s="44">
        <f>'2-ИП ТС'!V44</f>
        <v>5904</v>
      </c>
      <c r="K24" s="44"/>
      <c r="L24" s="44"/>
      <c r="M24" s="105" t="s">
        <v>117</v>
      </c>
    </row>
    <row r="25" spans="1:13" ht="25.5" x14ac:dyDescent="0.2">
      <c r="A25" s="103"/>
      <c r="B25" s="86" t="str">
        <f>'2-ИП ТС'!B45</f>
        <v>Модернизация шламопровода ПП "Дягилевская ТЭЦ"</v>
      </c>
      <c r="C25" s="44"/>
      <c r="D25" s="44"/>
      <c r="E25" s="44">
        <f t="shared" si="4"/>
        <v>100482.61500000001</v>
      </c>
      <c r="F25" s="44">
        <f>I25*0.355</f>
        <v>55304.384999999995</v>
      </c>
      <c r="G25" s="44"/>
      <c r="H25" s="44"/>
      <c r="I25" s="44">
        <f t="shared" si="2"/>
        <v>155787</v>
      </c>
      <c r="J25" s="44"/>
      <c r="K25" s="44">
        <f>'2-ИП ТС'!W45</f>
        <v>74851</v>
      </c>
      <c r="L25" s="44">
        <f>'2-ИП ТС'!X45</f>
        <v>80936</v>
      </c>
      <c r="M25" s="105" t="s">
        <v>118</v>
      </c>
    </row>
    <row r="26" spans="1:13" x14ac:dyDescent="0.2">
      <c r="A26" s="103"/>
      <c r="B26" s="86" t="str">
        <f>'2-ИП ТС'!B46</f>
        <v>Модернизация тепловых установок ПП ДТЭЦ</v>
      </c>
      <c r="C26" s="44"/>
      <c r="D26" s="44"/>
      <c r="E26" s="44">
        <f t="shared" si="4"/>
        <v>1516.395</v>
      </c>
      <c r="F26" s="44">
        <f>I26*0.355</f>
        <v>834.6049999999999</v>
      </c>
      <c r="G26" s="44"/>
      <c r="H26" s="44"/>
      <c r="I26" s="44">
        <f t="shared" si="2"/>
        <v>2351</v>
      </c>
      <c r="J26" s="44">
        <f>'2-ИП ТС'!V46</f>
        <v>2351</v>
      </c>
      <c r="K26" s="44"/>
      <c r="L26" s="44"/>
      <c r="M26" s="105" t="s">
        <v>119</v>
      </c>
    </row>
    <row r="27" spans="1:13" x14ac:dyDescent="0.2">
      <c r="A27" s="103"/>
      <c r="B27" s="86" t="str">
        <f>'2-ИП ТС'!B47</f>
        <v>Модернизация воздуховодов котла №5 и №6</v>
      </c>
      <c r="C27" s="44"/>
      <c r="D27" s="44"/>
      <c r="E27" s="44">
        <f t="shared" si="4"/>
        <v>2789.57</v>
      </c>
      <c r="F27" s="44">
        <f>I27*0.51</f>
        <v>2903.43</v>
      </c>
      <c r="G27" s="44"/>
      <c r="H27" s="44"/>
      <c r="I27" s="44">
        <f t="shared" si="2"/>
        <v>5693</v>
      </c>
      <c r="J27" s="44">
        <f>'2-ИП ТС'!V47</f>
        <v>5693</v>
      </c>
      <c r="K27" s="44"/>
      <c r="L27" s="44"/>
      <c r="M27" s="105" t="s">
        <v>253</v>
      </c>
    </row>
    <row r="28" spans="1:13" ht="25.5" x14ac:dyDescent="0.2">
      <c r="A28" s="103"/>
      <c r="B28" s="86" t="str">
        <f>'2-ИП ТС'!B48</f>
        <v>Модернизация системы виброконтроля и диагностики ТГ ст.№3</v>
      </c>
      <c r="C28" s="44"/>
      <c r="D28" s="44"/>
      <c r="E28" s="44">
        <f t="shared" si="4"/>
        <v>6996.5630000000001</v>
      </c>
      <c r="F28" s="44">
        <f>I28*0.51</f>
        <v>7282.1370000000006</v>
      </c>
      <c r="G28" s="44"/>
      <c r="H28" s="44"/>
      <c r="I28" s="44">
        <f t="shared" si="2"/>
        <v>14278.7</v>
      </c>
      <c r="J28" s="44">
        <f>'2-ИП ТС'!V48</f>
        <v>14278.7</v>
      </c>
      <c r="K28" s="44"/>
      <c r="L28" s="44"/>
      <c r="M28" s="105" t="s">
        <v>254</v>
      </c>
    </row>
    <row r="29" spans="1:13" ht="25.5" x14ac:dyDescent="0.2">
      <c r="A29" s="103"/>
      <c r="B29" s="86" t="str">
        <f>'2-ИП ТС'!B49</f>
        <v>Техперевооружение циркуляционной системы ЧВД, Дягилевская ТЭЦ</v>
      </c>
      <c r="C29" s="44"/>
      <c r="D29" s="44"/>
      <c r="E29" s="44">
        <f t="shared" si="4"/>
        <v>17225.46</v>
      </c>
      <c r="F29" s="44">
        <f>I29*0.51</f>
        <v>17928.54</v>
      </c>
      <c r="G29" s="44"/>
      <c r="H29" s="44"/>
      <c r="I29" s="44">
        <f t="shared" si="2"/>
        <v>35154</v>
      </c>
      <c r="J29" s="44">
        <f>'2-ИП ТС'!V49</f>
        <v>35154</v>
      </c>
      <c r="K29" s="44"/>
      <c r="L29" s="44"/>
      <c r="M29" s="105" t="s">
        <v>255</v>
      </c>
    </row>
    <row r="30" spans="1:13" ht="51" x14ac:dyDescent="0.2">
      <c r="A30" s="103" t="s">
        <v>196</v>
      </c>
      <c r="B30" s="86" t="s">
        <v>197</v>
      </c>
      <c r="C30" s="44">
        <f t="shared" ref="C30:H41" si="5">I30</f>
        <v>0</v>
      </c>
      <c r="D30" s="44">
        <f t="shared" si="5"/>
        <v>0</v>
      </c>
      <c r="E30" s="44">
        <f t="shared" si="5"/>
        <v>0</v>
      </c>
      <c r="F30" s="44">
        <f t="shared" si="5"/>
        <v>0</v>
      </c>
      <c r="G30" s="44">
        <f t="shared" si="5"/>
        <v>0</v>
      </c>
      <c r="H30" s="44">
        <f t="shared" si="5"/>
        <v>0</v>
      </c>
      <c r="I30" s="44">
        <f t="shared" ref="I30:J36" si="6">SUM(J30:M30)</f>
        <v>0</v>
      </c>
      <c r="J30" s="44">
        <f t="shared" si="6"/>
        <v>0</v>
      </c>
      <c r="K30" s="44">
        <f t="shared" ref="K30:K36" si="7">SUM(L30:N30)</f>
        <v>0</v>
      </c>
      <c r="L30" s="44">
        <f t="shared" ref="L30:L36" si="8">SUM(M30:N30)</f>
        <v>0</v>
      </c>
      <c r="M30" s="59"/>
    </row>
    <row r="31" spans="1:13" x14ac:dyDescent="0.2">
      <c r="A31" s="103" t="s">
        <v>198</v>
      </c>
      <c r="B31" s="86" t="s">
        <v>199</v>
      </c>
      <c r="C31" s="44">
        <f t="shared" si="5"/>
        <v>0</v>
      </c>
      <c r="D31" s="44">
        <f t="shared" si="5"/>
        <v>0</v>
      </c>
      <c r="E31" s="44">
        <f t="shared" si="5"/>
        <v>0</v>
      </c>
      <c r="F31" s="44">
        <f t="shared" si="5"/>
        <v>0</v>
      </c>
      <c r="G31" s="44">
        <f t="shared" si="5"/>
        <v>0</v>
      </c>
      <c r="H31" s="44">
        <f t="shared" si="5"/>
        <v>0</v>
      </c>
      <c r="I31" s="44">
        <f t="shared" si="6"/>
        <v>0</v>
      </c>
      <c r="J31" s="44">
        <f t="shared" si="6"/>
        <v>0</v>
      </c>
      <c r="K31" s="44">
        <f t="shared" si="7"/>
        <v>0</v>
      </c>
      <c r="L31" s="44">
        <f t="shared" si="8"/>
        <v>0</v>
      </c>
      <c r="M31" s="59"/>
    </row>
    <row r="32" spans="1:13" ht="25.5" x14ac:dyDescent="0.2">
      <c r="A32" s="103" t="s">
        <v>96</v>
      </c>
      <c r="B32" s="86" t="s">
        <v>200</v>
      </c>
      <c r="C32" s="44">
        <f t="shared" si="5"/>
        <v>0</v>
      </c>
      <c r="D32" s="44">
        <f t="shared" si="5"/>
        <v>0</v>
      </c>
      <c r="E32" s="44">
        <f t="shared" si="5"/>
        <v>0</v>
      </c>
      <c r="F32" s="44">
        <f t="shared" si="5"/>
        <v>0</v>
      </c>
      <c r="G32" s="44">
        <f t="shared" si="5"/>
        <v>0</v>
      </c>
      <c r="H32" s="44">
        <f t="shared" si="5"/>
        <v>0</v>
      </c>
      <c r="I32" s="44">
        <f t="shared" si="6"/>
        <v>0</v>
      </c>
      <c r="J32" s="44">
        <f t="shared" si="6"/>
        <v>0</v>
      </c>
      <c r="K32" s="44">
        <f t="shared" si="7"/>
        <v>0</v>
      </c>
      <c r="L32" s="44">
        <f t="shared" si="8"/>
        <v>0</v>
      </c>
      <c r="M32" s="59"/>
    </row>
    <row r="33" spans="1:13" ht="83.25" customHeight="1" x14ac:dyDescent="0.2">
      <c r="A33" s="103" t="s">
        <v>97</v>
      </c>
      <c r="B33" s="86" t="s">
        <v>201</v>
      </c>
      <c r="C33" s="44">
        <f t="shared" si="5"/>
        <v>0</v>
      </c>
      <c r="D33" s="44">
        <f t="shared" si="5"/>
        <v>0</v>
      </c>
      <c r="E33" s="44">
        <f t="shared" si="5"/>
        <v>0</v>
      </c>
      <c r="F33" s="44">
        <f t="shared" si="5"/>
        <v>0</v>
      </c>
      <c r="G33" s="44">
        <f t="shared" si="5"/>
        <v>0</v>
      </c>
      <c r="H33" s="44">
        <f t="shared" si="5"/>
        <v>0</v>
      </c>
      <c r="I33" s="44">
        <f t="shared" si="6"/>
        <v>0</v>
      </c>
      <c r="J33" s="44">
        <f t="shared" si="6"/>
        <v>0</v>
      </c>
      <c r="K33" s="44">
        <f t="shared" si="7"/>
        <v>0</v>
      </c>
      <c r="L33" s="44">
        <f t="shared" si="8"/>
        <v>0</v>
      </c>
      <c r="M33" s="59"/>
    </row>
    <row r="34" spans="1:13" ht="63.75" customHeight="1" x14ac:dyDescent="0.2">
      <c r="A34" s="103" t="s">
        <v>202</v>
      </c>
      <c r="B34" s="86" t="s">
        <v>203</v>
      </c>
      <c r="C34" s="44">
        <f t="shared" si="5"/>
        <v>0</v>
      </c>
      <c r="D34" s="44">
        <f t="shared" si="5"/>
        <v>0</v>
      </c>
      <c r="E34" s="44">
        <f t="shared" si="5"/>
        <v>0</v>
      </c>
      <c r="F34" s="44">
        <f t="shared" si="5"/>
        <v>0</v>
      </c>
      <c r="G34" s="44">
        <f t="shared" si="5"/>
        <v>0</v>
      </c>
      <c r="H34" s="44">
        <f t="shared" si="5"/>
        <v>0</v>
      </c>
      <c r="I34" s="44">
        <f t="shared" si="6"/>
        <v>0</v>
      </c>
      <c r="J34" s="44">
        <f t="shared" si="6"/>
        <v>0</v>
      </c>
      <c r="K34" s="44">
        <f t="shared" si="7"/>
        <v>0</v>
      </c>
      <c r="L34" s="44">
        <f t="shared" si="8"/>
        <v>0</v>
      </c>
      <c r="M34" s="59"/>
    </row>
    <row r="35" spans="1:13" ht="25.5" x14ac:dyDescent="0.2">
      <c r="A35" s="103" t="s">
        <v>204</v>
      </c>
      <c r="B35" s="86" t="s">
        <v>205</v>
      </c>
      <c r="C35" s="44">
        <f t="shared" si="5"/>
        <v>0</v>
      </c>
      <c r="D35" s="44">
        <f t="shared" si="5"/>
        <v>0</v>
      </c>
      <c r="E35" s="44">
        <f t="shared" si="5"/>
        <v>0</v>
      </c>
      <c r="F35" s="44">
        <f t="shared" si="5"/>
        <v>0</v>
      </c>
      <c r="G35" s="44">
        <f t="shared" si="5"/>
        <v>0</v>
      </c>
      <c r="H35" s="44">
        <f t="shared" si="5"/>
        <v>0</v>
      </c>
      <c r="I35" s="44">
        <f t="shared" si="6"/>
        <v>0</v>
      </c>
      <c r="J35" s="44">
        <f t="shared" si="6"/>
        <v>0</v>
      </c>
      <c r="K35" s="44">
        <f t="shared" si="7"/>
        <v>0</v>
      </c>
      <c r="L35" s="44">
        <f t="shared" si="8"/>
        <v>0</v>
      </c>
      <c r="M35" s="59"/>
    </row>
    <row r="36" spans="1:13" ht="25.5" x14ac:dyDescent="0.2">
      <c r="A36" s="106" t="s">
        <v>206</v>
      </c>
      <c r="B36" s="107" t="s">
        <v>207</v>
      </c>
      <c r="C36" s="87">
        <f t="shared" si="5"/>
        <v>0</v>
      </c>
      <c r="D36" s="44">
        <f t="shared" si="5"/>
        <v>0</v>
      </c>
      <c r="E36" s="44">
        <f t="shared" si="5"/>
        <v>0</v>
      </c>
      <c r="F36" s="44">
        <f t="shared" si="5"/>
        <v>0</v>
      </c>
      <c r="G36" s="44">
        <f t="shared" si="5"/>
        <v>0</v>
      </c>
      <c r="H36" s="44">
        <f t="shared" si="5"/>
        <v>0</v>
      </c>
      <c r="I36" s="87">
        <f t="shared" si="6"/>
        <v>0</v>
      </c>
      <c r="J36" s="44">
        <f t="shared" si="6"/>
        <v>0</v>
      </c>
      <c r="K36" s="44">
        <f t="shared" si="7"/>
        <v>0</v>
      </c>
      <c r="L36" s="44">
        <f t="shared" si="8"/>
        <v>0</v>
      </c>
      <c r="M36" s="108"/>
    </row>
    <row r="37" spans="1:13" ht="19.5" customHeight="1" x14ac:dyDescent="0.2">
      <c r="A37" s="106" t="s">
        <v>208</v>
      </c>
      <c r="B37" s="107" t="s">
        <v>209</v>
      </c>
      <c r="C37" s="87">
        <f t="shared" si="5"/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87">
        <f t="shared" ref="I37:J42" si="9">SUM(J37:M37)</f>
        <v>0</v>
      </c>
      <c r="J37" s="87">
        <f>SUM(J38:J40)</f>
        <v>0</v>
      </c>
      <c r="K37" s="87">
        <f>SUM(K38:K40)</f>
        <v>0</v>
      </c>
      <c r="L37" s="87">
        <f>SUM(L38:L40)</f>
        <v>0</v>
      </c>
      <c r="M37" s="108"/>
    </row>
    <row r="38" spans="1:13" x14ac:dyDescent="0.2">
      <c r="A38" s="103" t="s">
        <v>210</v>
      </c>
      <c r="B38" s="86" t="s">
        <v>211</v>
      </c>
      <c r="C38" s="44">
        <f t="shared" si="5"/>
        <v>0</v>
      </c>
      <c r="D38" s="44">
        <f t="shared" si="5"/>
        <v>0</v>
      </c>
      <c r="E38" s="44">
        <f t="shared" si="5"/>
        <v>0</v>
      </c>
      <c r="F38" s="44">
        <f t="shared" si="5"/>
        <v>0</v>
      </c>
      <c r="G38" s="44">
        <f t="shared" si="5"/>
        <v>0</v>
      </c>
      <c r="H38" s="44">
        <f t="shared" si="5"/>
        <v>0</v>
      </c>
      <c r="I38" s="44">
        <f t="shared" si="9"/>
        <v>0</v>
      </c>
      <c r="J38" s="44">
        <f t="shared" si="9"/>
        <v>0</v>
      </c>
      <c r="K38" s="44">
        <f>SUM(L38:N38)</f>
        <v>0</v>
      </c>
      <c r="L38" s="44">
        <f>SUM(M38:N38)</f>
        <v>0</v>
      </c>
      <c r="M38" s="59"/>
    </row>
    <row r="39" spans="1:13" x14ac:dyDescent="0.2">
      <c r="A39" s="103" t="s">
        <v>212</v>
      </c>
      <c r="B39" s="86" t="s">
        <v>213</v>
      </c>
      <c r="C39" s="44">
        <f t="shared" si="5"/>
        <v>0</v>
      </c>
      <c r="D39" s="44">
        <f t="shared" si="5"/>
        <v>0</v>
      </c>
      <c r="E39" s="44">
        <f t="shared" si="5"/>
        <v>0</v>
      </c>
      <c r="F39" s="44">
        <f t="shared" si="5"/>
        <v>0</v>
      </c>
      <c r="G39" s="44">
        <f t="shared" si="5"/>
        <v>0</v>
      </c>
      <c r="H39" s="44">
        <f t="shared" si="5"/>
        <v>0</v>
      </c>
      <c r="I39" s="44">
        <f t="shared" si="9"/>
        <v>0</v>
      </c>
      <c r="J39" s="44">
        <f t="shared" si="9"/>
        <v>0</v>
      </c>
      <c r="K39" s="44">
        <f>SUM(L39:N39)</f>
        <v>0</v>
      </c>
      <c r="L39" s="44">
        <f>SUM(M39:N39)</f>
        <v>0</v>
      </c>
      <c r="M39" s="59"/>
    </row>
    <row r="40" spans="1:13" x14ac:dyDescent="0.2">
      <c r="A40" s="103" t="s">
        <v>214</v>
      </c>
      <c r="B40" s="86" t="s">
        <v>215</v>
      </c>
      <c r="C40" s="44">
        <f t="shared" si="5"/>
        <v>0</v>
      </c>
      <c r="D40" s="44">
        <f t="shared" si="5"/>
        <v>0</v>
      </c>
      <c r="E40" s="44">
        <f t="shared" si="5"/>
        <v>0</v>
      </c>
      <c r="F40" s="44">
        <f t="shared" si="5"/>
        <v>0</v>
      </c>
      <c r="G40" s="44">
        <f t="shared" si="5"/>
        <v>0</v>
      </c>
      <c r="H40" s="44">
        <f t="shared" si="5"/>
        <v>0</v>
      </c>
      <c r="I40" s="44">
        <f t="shared" si="9"/>
        <v>0</v>
      </c>
      <c r="J40" s="44">
        <f t="shared" si="9"/>
        <v>0</v>
      </c>
      <c r="K40" s="44">
        <f>SUM(L40:N40)</f>
        <v>0</v>
      </c>
      <c r="L40" s="44">
        <f>SUM(M40:N40)</f>
        <v>0</v>
      </c>
      <c r="M40" s="59"/>
    </row>
    <row r="41" spans="1:13" ht="102" x14ac:dyDescent="0.2">
      <c r="A41" s="106" t="s">
        <v>216</v>
      </c>
      <c r="B41" s="107" t="s">
        <v>217</v>
      </c>
      <c r="C41" s="87">
        <f t="shared" si="5"/>
        <v>0</v>
      </c>
      <c r="D41" s="44">
        <f t="shared" si="5"/>
        <v>0</v>
      </c>
      <c r="E41" s="44">
        <f t="shared" si="5"/>
        <v>0</v>
      </c>
      <c r="F41" s="44">
        <f t="shared" si="5"/>
        <v>0</v>
      </c>
      <c r="G41" s="44">
        <f t="shared" si="5"/>
        <v>0</v>
      </c>
      <c r="H41" s="44">
        <f t="shared" si="5"/>
        <v>0</v>
      </c>
      <c r="I41" s="87">
        <f t="shared" si="9"/>
        <v>0</v>
      </c>
      <c r="J41" s="87">
        <f t="shared" si="9"/>
        <v>0</v>
      </c>
      <c r="K41" s="87">
        <f>SUM(L41:N41)</f>
        <v>0</v>
      </c>
      <c r="L41" s="87">
        <f>SUM(M41:N41)</f>
        <v>0</v>
      </c>
      <c r="M41" s="108"/>
    </row>
    <row r="42" spans="1:13" ht="13.5" thickBot="1" x14ac:dyDescent="0.25">
      <c r="A42" s="109" t="s">
        <v>218</v>
      </c>
      <c r="B42" s="110" t="s">
        <v>219</v>
      </c>
      <c r="C42" s="111">
        <f>I42</f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f t="shared" si="9"/>
        <v>0</v>
      </c>
      <c r="J42" s="111">
        <f t="shared" si="9"/>
        <v>0</v>
      </c>
      <c r="K42" s="111">
        <f>SUM(L42:N42)</f>
        <v>0</v>
      </c>
      <c r="L42" s="111">
        <f>SUM(M42:N42)</f>
        <v>0</v>
      </c>
      <c r="M42" s="112"/>
    </row>
    <row r="46" spans="1:13" x14ac:dyDescent="0.2">
      <c r="B46" s="113" t="s">
        <v>138</v>
      </c>
    </row>
    <row r="47" spans="1:13" ht="15" customHeight="1" x14ac:dyDescent="0.2">
      <c r="B47" s="113" t="s">
        <v>292</v>
      </c>
      <c r="I47" s="156"/>
      <c r="J47" s="156"/>
      <c r="K47" s="156"/>
      <c r="L47" s="113"/>
      <c r="M47" s="120"/>
    </row>
    <row r="48" spans="1:13" x14ac:dyDescent="0.2">
      <c r="B48" s="61"/>
      <c r="I48" s="157" t="s">
        <v>170</v>
      </c>
      <c r="J48" s="157"/>
      <c r="K48" s="157"/>
      <c r="L48" s="61"/>
      <c r="M48" s="121"/>
    </row>
    <row r="49" spans="2:2" x14ac:dyDescent="0.2">
      <c r="B49" s="61" t="s">
        <v>15</v>
      </c>
    </row>
  </sheetData>
  <mergeCells count="15">
    <mergeCell ref="L9:L10"/>
    <mergeCell ref="I47:K47"/>
    <mergeCell ref="I48:K48"/>
    <mergeCell ref="A3:M3"/>
    <mergeCell ref="A4:M4"/>
    <mergeCell ref="A5:M5"/>
    <mergeCell ref="A7:A10"/>
    <mergeCell ref="B7:B10"/>
    <mergeCell ref="C7:L7"/>
    <mergeCell ref="M7:M10"/>
    <mergeCell ref="C8:H8"/>
    <mergeCell ref="I8:I10"/>
    <mergeCell ref="J8:L8"/>
    <mergeCell ref="J9:J10"/>
    <mergeCell ref="K9:K10"/>
  </mergeCells>
  <printOptions horizontalCentered="1"/>
  <pageMargins left="0.19685039370078741" right="0.19685039370078741" top="0.41" bottom="0.39370078740157483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1-ИП ТС</vt:lpstr>
      <vt:lpstr>2-ИП ТС</vt:lpstr>
      <vt:lpstr>3-ИП ТС</vt:lpstr>
      <vt:lpstr>4-ИП ТС</vt:lpstr>
      <vt:lpstr>5-ИП ТС (РЭК)</vt:lpstr>
      <vt:lpstr>'2-ИП ТС'!Заголовки_для_печати</vt:lpstr>
      <vt:lpstr>'1-ИП ТС'!Область_печати</vt:lpstr>
      <vt:lpstr>'2-ИП ТС'!Область_печати</vt:lpstr>
      <vt:lpstr>'3-ИП ТС'!Область_печати</vt:lpstr>
      <vt:lpstr>'4-ИП ТС'!Область_печати</vt:lpstr>
      <vt:lpstr>'5-ИП ТС (РЭК)'!Область_печати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Калинчев</dc:creator>
  <cp:lastModifiedBy>Юлия Д. Ремизова</cp:lastModifiedBy>
  <cp:lastPrinted>2025-11-12T12:41:38Z</cp:lastPrinted>
  <dcterms:created xsi:type="dcterms:W3CDTF">2024-03-19T11:28:40Z</dcterms:created>
  <dcterms:modified xsi:type="dcterms:W3CDTF">2025-11-12T12:45:43Z</dcterms:modified>
</cp:coreProperties>
</file>